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TART HERE" sheetId="1" r:id="rId4"/>
    <sheet name="Organization" sheetId="2" r:id="rId5"/>
    <sheet name="Product" sheetId="3" r:id="rId6"/>
    <sheet name="Infrastructure" sheetId="4" r:id="rId7"/>
    <sheet name="IT Accessibility" sheetId="5" r:id="rId8"/>
    <sheet name="Case-Specific" sheetId="6" r:id="rId9"/>
    <sheet name="AI" sheetId="7" r:id="rId10"/>
    <sheet name="Privacy" sheetId="8" r:id="rId11"/>
    <sheet name="Institution Evaluation" sheetId="9" r:id="rId12"/>
    <sheet name="High-Risk Evaluation" sheetId="10" r:id="rId13"/>
    <sheet name="Privacy Analyst Evaluation" sheetId="11" r:id="rId14"/>
    <sheet name="Analyst Reference" sheetId="12" r:id="rId15"/>
    <sheet name="Questions" sheetId="13" r:id="rId16"/>
    <sheet name="Auto Responses" sheetId="14" r:id="rId17"/>
    <sheet name="(backend scoring)" sheetId="15" r:id="rId18"/>
  </sheets>
</workbook>
</file>

<file path=xl/comments1.xml><?xml version="1.0" encoding="utf-8"?>
<comments xmlns="http://schemas.openxmlformats.org/spreadsheetml/2006/main">
  <authors>
    <author>Imported Author</author>
    <author>tc={4A0CC0DA-6623-4115-B60A-38E5EC6CE394}</author>
  </authors>
  <commentList>
    <comment ref="C11" authorId="0">
      <text>
        <r>
          <rPr>
            <sz val="11"/>
            <color indexed="8"/>
            <rFont val="Helvetica Neue"/>
          </rPr>
          <t>Imported Author:
Open ended, all countries where employees work
	-Nichole Arbino
Stays in GNRL
	-Nichole Arbino</t>
        </r>
      </text>
    </comment>
    <comment ref="C49" authorId="1">
      <text>
        <r>
          <rPr>
            <sz val="11"/>
            <color indexed="8"/>
            <rFont val="Helvetica Neue"/>
          </rPr>
          <t>tc={4A0CC0DA-6623-4115-B60A-38E5EC6CE394}:
[Threaded comment]
Your version of Excel allows you to read this threaded comment; however, any edits to it will get removed if the file is opened in a newer version of Excel. Learn more: https://go.microsoft.com/fwlink/?linkid=870924
Comment:
    This question will be reworded with a preferred answer of no. That is reflected in column T, but the new verbiage should come Monday.</t>
        </r>
      </text>
    </comment>
  </commentList>
</comments>
</file>

<file path=xl/sharedStrings.xml><?xml version="1.0" encoding="utf-8"?>
<sst xmlns="http://schemas.openxmlformats.org/spreadsheetml/2006/main" uniqueCount="3430">
  <si>
    <t xml:space="preserve">Cells contained in this worksheet may contain cells with dropdown lists as well as autopopulated formulas. </t>
  </si>
  <si>
    <r>
      <rPr>
        <b val="1"/>
        <sz val="20"/>
        <color indexed="9"/>
        <rFont val="Verdana"/>
      </rPr>
      <t xml:space="preserve">HECVAT™ Solution Provider Response - </t>
    </r>
    <r>
      <rPr>
        <b val="1"/>
        <i val="1"/>
        <sz val="20"/>
        <color indexed="9"/>
        <rFont val="Verdana"/>
      </rPr>
      <t>Start Here</t>
    </r>
  </si>
  <si>
    <t>Version 4.1.1</t>
  </si>
  <si>
    <t>Date Completed</t>
  </si>
  <si>
    <t>Instructions for Solution Providers</t>
  </si>
  <si>
    <t>1. Complete the "Start Here" tab and review the "Required Questions" guidance to find the other sections are required for your product or service.</t>
  </si>
  <si>
    <t>2. Complete the "Organization" tab and the applicable questions in each of the next 5 tabs (Product through Privacy) that apply, based on your answers to the "Required Questions."</t>
  </si>
  <si>
    <t xml:space="preserve">3. Guidance in column E may change based on your answers to prompt details in "Additional Information." If leaving an answer blank, you must also state why in "Additional Information". </t>
  </si>
  <si>
    <t>4. DO NOT complete any fields in the "Evaluation" sheets or the "Analyst Notes" column.</t>
  </si>
  <si>
    <t>5. Return the completed file to institutions.</t>
  </si>
  <si>
    <t>* Denotes critical questions. Critical questions are those deemed most important to institutions by higher education volunteers.</t>
  </si>
  <si>
    <t>For full instructions, please visit educause.edu/HECVAT</t>
  </si>
  <si>
    <t xml:space="preserve"> General Information</t>
  </si>
  <si>
    <t>GNRL-01</t>
  </si>
  <si>
    <r>
      <rPr>
        <sz val="11"/>
        <color indexed="8"/>
        <rFont val="Verdana"/>
      </rPr>
      <t>Solution Provider Name</t>
    </r>
  </si>
  <si>
    <t>University of Amsterdam</t>
  </si>
  <si>
    <t>GNRL-02</t>
  </si>
  <si>
    <r>
      <rPr>
        <sz val="11"/>
        <color indexed="8"/>
        <rFont val="Verdana"/>
      </rPr>
      <t>Solution Name</t>
    </r>
  </si>
  <si>
    <t>JASP</t>
  </si>
  <si>
    <t>GNRL-03</t>
  </si>
  <si>
    <r>
      <rPr>
        <sz val="11"/>
        <color indexed="8"/>
        <rFont val="Verdana"/>
      </rPr>
      <t>Solution Description</t>
    </r>
  </si>
  <si>
    <t>Statistics software</t>
  </si>
  <si>
    <t>GNRL-04</t>
  </si>
  <si>
    <r>
      <rPr>
        <sz val="11"/>
        <color indexed="8"/>
        <rFont val="Verdana"/>
      </rPr>
      <t>Solution Provider Contact Name</t>
    </r>
  </si>
  <si>
    <t>Eric-Jan Wagenmakers</t>
  </si>
  <si>
    <t>GNRL-05</t>
  </si>
  <si>
    <r>
      <rPr>
        <sz val="11"/>
        <color indexed="8"/>
        <rFont val="Verdana"/>
      </rPr>
      <t>Solution Provider Contact Title</t>
    </r>
  </si>
  <si>
    <t>Prof. dr.</t>
  </si>
  <si>
    <t>GNRL-06</t>
  </si>
  <si>
    <r>
      <rPr>
        <sz val="11"/>
        <color indexed="8"/>
        <rFont val="Verdana"/>
      </rPr>
      <t>Solution Provider Contact Email</t>
    </r>
  </si>
  <si>
    <r>
      <rPr>
        <i val="1"/>
        <u val="single"/>
        <sz val="11"/>
        <color indexed="15"/>
        <rFont val="Verdana"/>
      </rPr>
      <t>info@jasp-stats.org</t>
    </r>
  </si>
  <si>
    <t>GNRL-07</t>
  </si>
  <si>
    <r>
      <rPr>
        <sz val="11"/>
        <color indexed="8"/>
        <rFont val="Verdana"/>
      </rPr>
      <t>Solution Provider Contact Phone Number</t>
    </r>
  </si>
  <si>
    <r>
      <rPr>
        <u val="single"/>
        <sz val="12"/>
        <color indexed="15"/>
        <rFont val="Times Roman"/>
      </rPr>
      <t>+31 (0)20 525 6420</t>
    </r>
  </si>
  <si>
    <t>GNRL-08</t>
  </si>
  <si>
    <r>
      <rPr>
        <sz val="11"/>
        <color indexed="8"/>
        <rFont val="Verdana"/>
      </rPr>
      <t>Country of Company Headquarters</t>
    </r>
  </si>
  <si>
    <t>Netherlands</t>
  </si>
  <si>
    <t>GNRL-09</t>
  </si>
  <si>
    <r>
      <rPr>
        <sz val="11"/>
        <color indexed="8"/>
        <rFont val="Verdana"/>
      </rPr>
      <t>Employee Work Locations (all)</t>
    </r>
  </si>
  <si>
    <t>Amsterdam</t>
  </si>
  <si>
    <t xml:space="preserve"> Company Information</t>
  </si>
  <si>
    <t>Answer</t>
  </si>
  <si>
    <t>Additional Information</t>
  </si>
  <si>
    <t>Guidance</t>
  </si>
  <si>
    <t>Analyst Notes</t>
  </si>
  <si>
    <t>COMP-01</t>
  </si>
  <si>
    <r>
      <rPr>
        <sz val="11"/>
        <color indexed="8"/>
        <rFont val="Verdana"/>
      </rPr>
      <t>Do you have a dedicated software and system development team(s) (e.g., customer support, implementation, product management, etc.)?*</t>
    </r>
  </si>
  <si>
    <t>Yes</t>
  </si>
  <si>
    <t>A lean core development team of around 3 programmers for the main application. With a variable number of R/analysis programmers.</t>
  </si>
  <si>
    <r>
      <rPr>
        <sz val="11"/>
        <color indexed="17"/>
        <rFont val="Verdana"/>
      </rPr>
      <t>Describe the structure and size of your software and system development teams. (e.g., customer support, implementation, product management, etc.).</t>
    </r>
  </si>
  <si>
    <t>COMP-02</t>
  </si>
  <si>
    <r>
      <rPr>
        <sz val="11"/>
        <color indexed="8"/>
        <rFont val="Verdana"/>
      </rPr>
      <t>Describe your organization’s business background and ownership structure, including all parent and subsidiary relationships.</t>
    </r>
  </si>
  <si>
    <t>We are part of a research group at University of Amsterdam</t>
  </si>
  <si>
    <r>
      <rPr>
        <sz val="11"/>
        <color indexed="17"/>
        <rFont val="Verdana"/>
      </rPr>
      <t>Include circumstances that may involve offshoring or multinational agreements.</t>
    </r>
  </si>
  <si>
    <t>COMP-03</t>
  </si>
  <si>
    <r>
      <rPr>
        <sz val="11"/>
        <color indexed="8"/>
        <rFont val="Verdana"/>
      </rPr>
      <t>Have you operated without unplanned disruptions to this solution in the past 12 months?</t>
    </r>
  </si>
  <si>
    <t>It is an application that does not depend on a central server or anything like that.</t>
  </si>
  <si>
    <t>COMP-04</t>
  </si>
  <si>
    <r>
      <rPr>
        <sz val="11"/>
        <color indexed="8"/>
        <rFont val="Verdana"/>
      </rPr>
      <t>Do you have a dedicated information security staff or office?</t>
    </r>
  </si>
  <si>
    <t>No</t>
  </si>
  <si>
    <r>
      <rPr>
        <sz val="11"/>
        <color indexed="17"/>
        <rFont val="Verdana"/>
      </rPr>
      <t>Describe any plans to create an information security office for your organization.</t>
    </r>
  </si>
  <si>
    <t>COMP-05</t>
  </si>
  <si>
    <r>
      <rPr>
        <sz val="11"/>
        <color indexed="8"/>
        <rFont val="Verdana"/>
      </rPr>
      <t>Use this area to share information about your environment that will assist those who are assessing your company's data security program.</t>
    </r>
  </si>
  <si>
    <r>
      <rPr>
        <sz val="11"/>
        <color indexed="17"/>
        <rFont val="Verdana"/>
      </rPr>
      <t>Share any details that would help information security analysts assess your solution.</t>
    </r>
  </si>
  <si>
    <t>End Table Data</t>
  </si>
  <si>
    <t xml:space="preserve"> Required Questions</t>
  </si>
  <si>
    <t>REQU-01</t>
  </si>
  <si>
    <r>
      <rPr>
        <sz val="11"/>
        <color indexed="8"/>
        <rFont val="Verdana"/>
      </rPr>
      <t>Are you offering either a product or platform, as opposed to only offering a service</t>
    </r>
  </si>
  <si>
    <t>It is an application, hence no hosting, no data, no authentication</t>
  </si>
  <si>
    <r>
      <rPr>
        <sz val="11"/>
        <color indexed="17"/>
        <rFont val="Verdana"/>
      </rPr>
      <t>DO complete the Product and Infrastructure worksheets</t>
    </r>
  </si>
  <si>
    <t>REQU-02</t>
  </si>
  <si>
    <r>
      <rPr>
        <sz val="11"/>
        <color indexed="8"/>
        <rFont val="Verdana"/>
      </rPr>
      <t>Does your product or service have an interface?</t>
    </r>
  </si>
  <si>
    <r>
      <rPr>
        <sz val="11"/>
        <color indexed="17"/>
        <rFont val="Verdana"/>
      </rPr>
      <t>DO complete the IT Accessibility worksheet.</t>
    </r>
  </si>
  <si>
    <t>REQU-03</t>
  </si>
  <si>
    <r>
      <rPr>
        <sz val="11"/>
        <color indexed="8"/>
        <rFont val="Verdana"/>
      </rPr>
      <t>Are you providing consulting services?</t>
    </r>
  </si>
  <si>
    <r>
      <rPr>
        <sz val="11"/>
        <color indexed="17"/>
        <rFont val="Verdana"/>
      </rPr>
      <t>DO NOT complete the Consulting section in the Case-Specific worksheet</t>
    </r>
  </si>
  <si>
    <t>REQU-04</t>
  </si>
  <si>
    <r>
      <rPr>
        <sz val="11"/>
        <color indexed="8"/>
        <rFont val="Verdana"/>
      </rPr>
      <t>Does your solution have AI features, or are there plans to implement AI features in the next 12 months?</t>
    </r>
  </si>
  <si>
    <r>
      <rPr>
        <sz val="11"/>
        <color indexed="17"/>
        <rFont val="Verdana"/>
      </rPr>
      <t>DO NOT complete the Artificial Intelligence (AI) worksheet</t>
    </r>
  </si>
  <si>
    <t>REQU-05</t>
  </si>
  <si>
    <r>
      <rPr>
        <sz val="11"/>
        <color indexed="8"/>
        <rFont val="Verdana"/>
      </rPr>
      <t>Does your solution process protected health information (PHI) or any data covered by the Health Insurance Portability and Accountability Act (HIPAA)?</t>
    </r>
  </si>
  <si>
    <r>
      <rPr>
        <sz val="11"/>
        <color indexed="17"/>
        <rFont val="Verdana"/>
      </rPr>
      <t>DO NOT complete the HIPAA section in the Case-Specific worksheet</t>
    </r>
  </si>
  <si>
    <t>REQU-06</t>
  </si>
  <si>
    <r>
      <rPr>
        <sz val="11"/>
        <color indexed="8"/>
        <rFont val="Verdana"/>
      </rPr>
      <t>Is the solution designed to process, store, or transmit credit card information?</t>
    </r>
  </si>
  <si>
    <r>
      <rPr>
        <sz val="11"/>
        <color indexed="17"/>
        <rFont val="Verdana"/>
      </rPr>
      <t>DO NOT complete the PCI-DSS section in the Case-Specific worksheet</t>
    </r>
  </si>
  <si>
    <t>REQU-07</t>
  </si>
  <si>
    <r>
      <rPr>
        <sz val="11"/>
        <color indexed="8"/>
        <rFont val="Verdana"/>
      </rPr>
      <t>Does operating your solution require the institution to operate a physical or virtual appliance in their own environment or to provide inbound firewall exceptions to allow your employees to remotely administer systems in the institution's environment?</t>
    </r>
  </si>
  <si>
    <r>
      <rPr>
        <sz val="11"/>
        <color indexed="17"/>
        <rFont val="Verdana"/>
      </rPr>
      <t>DO NOT complete the On-Prem section in the Case-Specific worksheet</t>
    </r>
  </si>
  <si>
    <t>REQU-08</t>
  </si>
  <si>
    <r>
      <rPr>
        <sz val="11"/>
        <color indexed="8"/>
        <rFont val="Verdana"/>
      </rPr>
      <t>Does your solution have access to personal or institutional data?</t>
    </r>
  </si>
  <si>
    <r>
      <rPr>
        <sz val="11"/>
        <color indexed="17"/>
        <rFont val="Verdana"/>
      </rPr>
      <t>DO NOT complete the Privacy tab</t>
    </r>
  </si>
  <si>
    <t xml:space="preserve">Note: The "Organization" tab is required for ALL products and services. </t>
  </si>
  <si>
    <t>Copyright © 2025 EDUCAUSE</t>
  </si>
  <si>
    <r>
      <rPr>
        <b val="1"/>
        <sz val="20"/>
        <color indexed="9"/>
        <rFont val="Verdana"/>
      </rPr>
      <t xml:space="preserve">HECVAT Solution Provider Response - </t>
    </r>
    <r>
      <rPr>
        <b val="1"/>
        <i val="1"/>
        <sz val="20"/>
        <color indexed="9"/>
        <rFont val="Verdana"/>
      </rPr>
      <t>Organization</t>
    </r>
  </si>
  <si>
    <r>
      <rPr>
        <i val="1"/>
        <sz val="11"/>
        <color indexed="8"/>
        <rFont val="Verdana"/>
      </rPr>
      <t>University of Amsterdam</t>
    </r>
  </si>
  <si>
    <r>
      <rPr>
        <i val="1"/>
        <sz val="11"/>
        <color indexed="8"/>
        <rFont val="Verdana"/>
      </rPr>
      <t>JASP</t>
    </r>
  </si>
  <si>
    <r>
      <rPr>
        <i val="1"/>
        <sz val="11"/>
        <color indexed="8"/>
        <rFont val="Verdana"/>
      </rPr>
      <t>Statistics software</t>
    </r>
  </si>
  <si>
    <r>
      <rPr>
        <i val="1"/>
        <sz val="11"/>
        <color indexed="8"/>
        <rFont val="Verdana"/>
      </rPr>
      <t>Eric-Jan Wagenmakers</t>
    </r>
  </si>
  <si>
    <r>
      <rPr>
        <i val="1"/>
        <sz val="11"/>
        <color indexed="8"/>
        <rFont val="Verdana"/>
      </rPr>
      <t>Prof. dr.</t>
    </r>
  </si>
  <si>
    <r>
      <rPr>
        <i val="1"/>
        <u val="single"/>
        <sz val="11"/>
        <color indexed="19"/>
        <rFont val="Verdana"/>
      </rPr>
      <t>info@jasp-stats.org</t>
    </r>
  </si>
  <si>
    <r>
      <rPr>
        <i val="1"/>
        <u val="single"/>
        <sz val="11"/>
        <color indexed="19"/>
        <rFont val="Verdana"/>
      </rPr>
      <t>+31 (0)20 525 6420</t>
    </r>
  </si>
  <si>
    <r>
      <rPr>
        <i val="1"/>
        <sz val="11"/>
        <color indexed="8"/>
        <rFont val="Verdana"/>
      </rPr>
      <t>Netherlands</t>
    </r>
  </si>
  <si>
    <t xml:space="preserve"> Documentation</t>
  </si>
  <si>
    <t>DOCU-01</t>
  </si>
  <si>
    <r>
      <rPr>
        <sz val="11"/>
        <color indexed="8"/>
        <rFont val="Verdana"/>
      </rPr>
      <t>Do you have a well-documented business continuity plan (BCP), with a clear owner, that is tested annually?*</t>
    </r>
  </si>
  <si>
    <t>DOCU-02</t>
  </si>
  <si>
    <r>
      <rPr>
        <sz val="11"/>
        <color indexed="8"/>
        <rFont val="Verdana"/>
      </rPr>
      <t>Do you have a well-documented disaster recovery plan (DRP), with a clear owner, that is tested annually?*</t>
    </r>
  </si>
  <si>
    <t>DOCU-03</t>
  </si>
  <si>
    <r>
      <rPr>
        <sz val="11"/>
        <color indexed="8"/>
        <rFont val="Verdana"/>
      </rPr>
      <t>Have you undergone a SSAE 18/SOC 2 audit?</t>
    </r>
  </si>
  <si>
    <r>
      <rPr>
        <sz val="11"/>
        <color indexed="17"/>
        <rFont val="Verdana"/>
      </rPr>
      <t>Describe any plans to undergo a SSAE 18 audit.</t>
    </r>
  </si>
  <si>
    <t>DOCU-04</t>
  </si>
  <si>
    <r>
      <rPr>
        <sz val="11"/>
        <color indexed="8"/>
        <rFont val="Verdana"/>
      </rPr>
      <t>Do you conform with a specific industry standard security framework (e.g., NIST Cybersecurity Framework, CIS Controls, ISO 27001, etc.)?</t>
    </r>
  </si>
  <si>
    <r>
      <rPr>
        <sz val="11"/>
        <color indexed="17"/>
        <rFont val="Verdana"/>
      </rPr>
      <t>Describe any plans to conform to an industry standard security framework.</t>
    </r>
  </si>
  <si>
    <t>DOCU-05</t>
  </si>
  <si>
    <r>
      <rPr>
        <sz val="11"/>
        <color indexed="8"/>
        <rFont val="Verdana"/>
      </rPr>
      <t>Can you provide overall system and/or application architecture diagrams, including a full description of the data flow for all components of the system?</t>
    </r>
  </si>
  <si>
    <t>It is open-source though, so anyone can audit our software at any time should they so desire.</t>
  </si>
  <si>
    <r>
      <rPr>
        <sz val="11"/>
        <color indexed="17"/>
        <rFont val="Verdana"/>
      </rPr>
      <t>Provide a detailed summary of overall system and/or application architecture.</t>
    </r>
  </si>
  <si>
    <t>DOCU-06</t>
  </si>
  <si>
    <r>
      <rPr>
        <sz val="11"/>
        <color indexed="8"/>
        <rFont val="Verdana"/>
      </rPr>
      <t>Does your organization have a data privacy policy?</t>
    </r>
  </si>
  <si>
    <t>We do not store data of any user whatsoever.</t>
  </si>
  <si>
    <r>
      <rPr>
        <sz val="11"/>
        <color indexed="17"/>
        <rFont val="Verdana"/>
      </rPr>
      <t>Describe your plans to create a data privacy policy.</t>
    </r>
  </si>
  <si>
    <t>DOCU-07</t>
  </si>
  <si>
    <r>
      <rPr>
        <sz val="11"/>
        <color indexed="8"/>
        <rFont val="Verdana"/>
      </rPr>
      <t>Do you have a documented, and currently implemented, employee onboarding and offboarding policy?</t>
    </r>
  </si>
  <si>
    <r>
      <rPr>
        <sz val="11"/>
        <color indexed="17"/>
        <rFont val="Verdana"/>
      </rPr>
      <t>Briefly summarize your response.</t>
    </r>
  </si>
  <si>
    <t xml:space="preserve"> Assessment of Third Parties</t>
  </si>
  <si>
    <t>THRD-01</t>
  </si>
  <si>
    <r>
      <rPr>
        <sz val="11"/>
        <color indexed="8"/>
        <rFont val="Verdana"/>
      </rPr>
      <t>Do you perform security assessments of third-party companies with which you share data (e.g., hosting providers, cloud services, PaaS, IaaS, SaaS)?*</t>
    </r>
  </si>
  <si>
    <t>We dont share data.</t>
  </si>
  <si>
    <r>
      <rPr>
        <sz val="11"/>
        <color indexed="17"/>
        <rFont val="Verdana"/>
      </rPr>
      <t>State your plans to perform security assessments of third-party companies.</t>
    </r>
  </si>
  <si>
    <t>THRD-02</t>
  </si>
  <si>
    <r>
      <rPr>
        <sz val="11"/>
        <color indexed="8"/>
        <rFont val="Verdana"/>
      </rPr>
      <t>Do you have contractual language in place with third parties governing access to institutional data?*</t>
    </r>
  </si>
  <si>
    <t>No data</t>
  </si>
  <si>
    <t>THRD-03</t>
  </si>
  <si>
    <r>
      <rPr>
        <sz val="11"/>
        <color indexed="8"/>
        <rFont val="Verdana"/>
      </rPr>
      <t>Do the contracts in place with these third parties address liability in the event of a data breach?*</t>
    </r>
  </si>
  <si>
    <t>There is no data</t>
  </si>
  <si>
    <t>THRD-04</t>
  </si>
  <si>
    <r>
      <rPr>
        <sz val="11"/>
        <color indexed="8"/>
        <rFont val="Verdana"/>
      </rPr>
      <t>Do you have an implemented third-party management strategy?*</t>
    </r>
  </si>
  <si>
    <r>
      <rPr>
        <sz val="11"/>
        <color indexed="17"/>
        <rFont val="Verdana"/>
      </rPr>
      <t>State your plans to implement a third-party management strategy.</t>
    </r>
  </si>
  <si>
    <t>THRD-05</t>
  </si>
  <si>
    <r>
      <rPr>
        <sz val="11"/>
        <color indexed="8"/>
        <rFont val="Verdana"/>
      </rPr>
      <t>Do you have a process and implemented procedures for managing your hardware supply chain (e.g., telecommunications equipment, export licensing, computing devices)?</t>
    </r>
  </si>
  <si>
    <r>
      <rPr>
        <sz val="11"/>
        <color indexed="17"/>
        <rFont val="Verdana"/>
      </rPr>
      <t>State your plans to create a process and implemented procedures for managing your hardware supply chain.</t>
    </r>
  </si>
  <si>
    <t xml:space="preserve"> Change Management</t>
  </si>
  <si>
    <t>CHNG-01</t>
  </si>
  <si>
    <r>
      <rPr>
        <sz val="11"/>
        <color indexed="8"/>
        <rFont val="Verdana"/>
      </rPr>
      <t>Will the institution be notified of major changes to your environment that could impact the institution's security posture?*</t>
    </r>
  </si>
  <si>
    <t>There is no environment</t>
  </si>
  <si>
    <r>
      <rPr>
        <sz val="11"/>
        <color indexed="17"/>
        <rFont val="Verdana"/>
      </rPr>
      <t>Describe plans to establish a notification mechanism for major environmental changes.</t>
    </r>
  </si>
  <si>
    <t>CHNG-02</t>
  </si>
  <si>
    <r>
      <rPr>
        <sz val="11"/>
        <color indexed="8"/>
        <rFont val="Verdana"/>
      </rPr>
      <t>Does the system support client customizations from one release to another?*</t>
    </r>
  </si>
  <si>
    <t>N/A</t>
  </si>
  <si>
    <r>
      <rPr>
        <sz val="11"/>
        <color indexed="17"/>
        <rFont val="Verdana"/>
      </rPr>
      <t>Please explain why this does not apply to your product or service.</t>
    </r>
  </si>
  <si>
    <t>CHNG-03</t>
  </si>
  <si>
    <r>
      <rPr>
        <sz val="11"/>
        <color indexed="8"/>
        <rFont val="Verdana"/>
      </rPr>
      <t>Do you have an implemented system configuration management process (e.g.,secure "gold" images, etc.)?*</t>
    </r>
  </si>
  <si>
    <t>CHNG-04</t>
  </si>
  <si>
    <r>
      <rPr>
        <sz val="11"/>
        <color indexed="8"/>
        <rFont val="Verdana"/>
      </rPr>
      <t>Do you have a documented change management process?</t>
    </r>
  </si>
  <si>
    <t>CHNG-05</t>
  </si>
  <si>
    <r>
      <rPr>
        <sz val="11"/>
        <color indexed="8"/>
        <rFont val="Verdana"/>
      </rPr>
      <t>Does your change management process minimally include authorization, impact analysis, testing, and validation before moving changes to production?</t>
    </r>
  </si>
  <si>
    <r>
      <rPr>
        <sz val="11"/>
        <color indexed="17"/>
        <rFont val="Verdana"/>
      </rPr>
      <t>State your plans to implement change management in your environment or clarify what your change management processes do include.</t>
    </r>
  </si>
  <si>
    <t>CHNG-06</t>
  </si>
  <si>
    <r>
      <rPr>
        <sz val="11"/>
        <color indexed="8"/>
        <rFont val="Verdana"/>
      </rPr>
      <t>Does your change management process verify that all required third-party libraries and dependencies are still supported with each major change?</t>
    </r>
  </si>
  <si>
    <t>We could not release the application otherwise…</t>
  </si>
  <si>
    <r>
      <rPr>
        <sz val="11"/>
        <color indexed="17"/>
        <rFont val="Verdana"/>
      </rPr>
      <t>Please describe your program to track these dependancies.</t>
    </r>
  </si>
  <si>
    <t>CHNG-07</t>
  </si>
  <si>
    <r>
      <rPr>
        <sz val="11"/>
        <color indexed="8"/>
        <rFont val="Verdana"/>
      </rPr>
      <t>Do you have policy and procedure, currently implemented, managing how critical patches are applied to all systems and applications?</t>
    </r>
  </si>
  <si>
    <r>
      <rPr>
        <sz val="11"/>
        <color indexed="17"/>
        <rFont val="Verdana"/>
      </rPr>
      <t>State your plans to implement policy and procedure(s) to manage how critical patches are applied to systems and applications.</t>
    </r>
  </si>
  <si>
    <t>CHNG-08</t>
  </si>
  <si>
    <r>
      <rPr>
        <sz val="11"/>
        <color indexed="8"/>
        <rFont val="Verdana"/>
      </rPr>
      <t>Have you implemented policies and procedures that guide how security risks are mitigated until patches can be applied?</t>
    </r>
  </si>
  <si>
    <t>Security risks are to be managed by the users themselves as it is a local application that requires no internet connection whatsoever</t>
  </si>
  <si>
    <r>
      <rPr>
        <sz val="11"/>
        <color indexed="17"/>
        <rFont val="Verdana"/>
      </rPr>
      <t>State your plans to implement policy and procedure(s) guiding risk mitigation practices before critical patches can be applied.</t>
    </r>
  </si>
  <si>
    <t>CHNG-09</t>
  </si>
  <si>
    <r>
      <rPr>
        <sz val="11"/>
        <color indexed="8"/>
        <rFont val="Verdana"/>
      </rPr>
      <t>Do clients have the option to not participate in or postpone an upgrade to a new release?</t>
    </r>
  </si>
  <si>
    <t>Unless the microsoft store is used to install the software.</t>
  </si>
  <si>
    <r>
      <rPr>
        <sz val="11"/>
        <color indexed="17"/>
        <rFont val="Verdana"/>
      </rPr>
      <t>Provide reference the the process/procedure to manage releases.</t>
    </r>
  </si>
  <si>
    <t>CHNG-10</t>
  </si>
  <si>
    <r>
      <rPr>
        <sz val="11"/>
        <color indexed="8"/>
        <rFont val="Verdana"/>
      </rPr>
      <t>Do you have a fully implemented solution support strategy that defines how many concurrent versions you support?</t>
    </r>
  </si>
  <si>
    <t>You can in principle install every single version of JASP next to eachother on macos or windows. On linux only 1 version at a time can be installed but up- and down-grading is very easy due to flatpak.</t>
  </si>
  <si>
    <r>
      <rPr>
        <sz val="11"/>
        <color indexed="17"/>
        <rFont val="Verdana"/>
      </rPr>
      <t>Clarify the lack of support strategy for concurrent versions in your solution.</t>
    </r>
  </si>
  <si>
    <t>CHNG-11</t>
  </si>
  <si>
    <r>
      <rPr>
        <sz val="11"/>
        <color indexed="8"/>
        <rFont val="Verdana"/>
      </rPr>
      <t>Do you have a release schedule for product updates?</t>
    </r>
  </si>
  <si>
    <t>We release based on features implemented or bugs fixed, and keeping the academic calendar in mind.</t>
  </si>
  <si>
    <r>
      <rPr>
        <sz val="11"/>
        <color indexed="17"/>
        <rFont val="Verdana"/>
      </rPr>
      <t>State any plans to release a schedule of product updates.</t>
    </r>
  </si>
  <si>
    <t>CHNG-12</t>
  </si>
  <si>
    <r>
      <rPr>
        <sz val="11"/>
        <color indexed="8"/>
        <rFont val="Verdana"/>
      </rPr>
      <t>Do you have a technology roadmap, for at least the next two years, for enhancements and bug fixes for the solution being assessed?</t>
    </r>
  </si>
  <si>
    <t>But we have an extensive issue tracker.</t>
  </si>
  <si>
    <r>
      <rPr>
        <sz val="11"/>
        <color indexed="17"/>
        <rFont val="Verdana"/>
      </rPr>
      <t>State any plans to release a technology roadmap covering the next two years.</t>
    </r>
  </si>
  <si>
    <t>CHNG-13</t>
  </si>
  <si>
    <r>
      <rPr>
        <sz val="11"/>
        <color indexed="8"/>
        <rFont val="Verdana"/>
      </rPr>
      <t>Can solution updates be completed without institutional involvement (i.e., technically or organizationally)?</t>
    </r>
  </si>
  <si>
    <t>Institutions have to handle application distribution within their own organization themselves.</t>
  </si>
  <si>
    <r>
      <rPr>
        <sz val="11"/>
        <color indexed="17"/>
        <rFont val="Verdana"/>
      </rPr>
      <t>Summarize the institution's responsibilities during solution updates.</t>
    </r>
  </si>
  <si>
    <t>CHNG-14</t>
  </si>
  <si>
    <r>
      <rPr>
        <sz val="11"/>
        <color indexed="8"/>
        <rFont val="Verdana"/>
      </rPr>
      <t>Are upgrades or system changes installed during off-peak hours or in a manner that does not impact the customer?</t>
    </r>
  </si>
  <si>
    <t>As stated above, the institution itself is responsible for this.</t>
  </si>
  <si>
    <r>
      <rPr>
        <sz val="11"/>
        <color indexed="17"/>
        <rFont val="Verdana"/>
      </rPr>
      <t>Decribe plans to minimize the impact of downtime based on predefined off-peak hours.</t>
    </r>
  </si>
  <si>
    <t>CHNG-15</t>
  </si>
  <si>
    <r>
      <rPr>
        <sz val="11"/>
        <color indexed="8"/>
        <rFont val="Verdana"/>
      </rPr>
      <t>Do procedures exist to provide that emergency changes are documented and authorized (including after-the-fact approval)?</t>
    </r>
  </si>
  <si>
    <t>We cannot do emergency changes as it is an application managed by the institution itself.</t>
  </si>
  <si>
    <r>
      <rPr>
        <sz val="11"/>
        <color indexed="17"/>
        <rFont val="Verdana"/>
      </rPr>
      <t>Describe plans to implement procedure ensuring that emergency changes are documented and authorized.</t>
    </r>
  </si>
  <si>
    <t>CHNG-16</t>
  </si>
  <si>
    <r>
      <rPr>
        <sz val="11"/>
        <color indexed="8"/>
        <rFont val="Verdana"/>
      </rPr>
      <t>Do you have a systems management and configuration strategy that encompasses servers, appliances, cloud services, applications, and mobile devices (company and employee owned)?</t>
    </r>
  </si>
  <si>
    <t>We manage our own servers and computers.</t>
  </si>
  <si>
    <r>
      <rPr>
        <sz val="11"/>
        <color indexed="17"/>
        <rFont val="Verdana"/>
      </rPr>
      <t>Summarize your systems management and configuration strategy.</t>
    </r>
  </si>
  <si>
    <t xml:space="preserve"> Policies, Processes, and Procedures</t>
  </si>
  <si>
    <t>PPPR-01</t>
  </si>
  <si>
    <r>
      <rPr>
        <sz val="11"/>
        <color indexed="8"/>
        <rFont val="Verdana"/>
      </rPr>
      <t>Do you have a documented patch management process?*</t>
    </r>
  </si>
  <si>
    <t>PPPR-02</t>
  </si>
  <si>
    <r>
      <rPr>
        <sz val="11"/>
        <color indexed="8"/>
        <rFont val="Verdana"/>
      </rPr>
      <t>Can your organization comply with institutional policies on privacy and data protection with regard to users of institutional systems, if required?*</t>
    </r>
  </si>
  <si>
    <t>We store no data so this is simple.</t>
  </si>
  <si>
    <r>
      <rPr>
        <sz val="11"/>
        <color indexed="17"/>
        <rFont val="Verdana"/>
      </rPr>
      <t>State that you have reviewed the institution's IT policies with regards to user privacy and data protection.</t>
    </r>
  </si>
  <si>
    <t>PPPR-03</t>
  </si>
  <si>
    <r>
      <rPr>
        <sz val="11"/>
        <color indexed="8"/>
        <rFont val="Verdana"/>
      </rPr>
      <t>Is your company subject to the institution's geographic region's laws and regulations?*</t>
    </r>
  </si>
  <si>
    <t>Given that this is a statistics program it is unlikely there are regulations that impact our software. Should the institution be in a region with unusual (from an EU perspective) regulations then the onus will be on the institution for complying with this regulations. Because, as stated before, this is an application.</t>
  </si>
  <si>
    <t>PPPR-04</t>
  </si>
  <si>
    <r>
      <rPr>
        <sz val="11"/>
        <color indexed="8"/>
        <rFont val="Verdana"/>
      </rPr>
      <t>Can you accommodate encryption requirements using open standards?</t>
    </r>
  </si>
  <si>
    <t>Everything is open because it is an opensource application.</t>
  </si>
  <si>
    <t>PPPR-05</t>
  </si>
  <si>
    <r>
      <rPr>
        <sz val="11"/>
        <color indexed="8"/>
        <rFont val="Verdana"/>
      </rPr>
      <t>Do you have a documented systems development life cycle (SDLC)?</t>
    </r>
  </si>
  <si>
    <r>
      <rPr>
        <sz val="11"/>
        <color indexed="17"/>
        <rFont val="Verdana"/>
      </rPr>
      <t>State any plans to implement an SDLC.</t>
    </r>
  </si>
  <si>
    <t>PPPR-06</t>
  </si>
  <si>
    <r>
      <rPr>
        <sz val="11"/>
        <color indexed="8"/>
        <rFont val="Verdana"/>
      </rPr>
      <t>Do you perform background screenings or multi-state background checks on all employees prior to their first day of work?</t>
    </r>
  </si>
  <si>
    <r>
      <rPr>
        <sz val="11"/>
        <color indexed="17"/>
        <rFont val="Verdana"/>
      </rPr>
      <t>State plans to implement background check elements into your hiring process.</t>
    </r>
  </si>
  <si>
    <t>PPPR-07</t>
  </si>
  <si>
    <r>
      <rPr>
        <sz val="11"/>
        <color indexed="8"/>
        <rFont val="Verdana"/>
      </rPr>
      <t>Do you require new employees to fill out agreements and review policies?</t>
    </r>
  </si>
  <si>
    <r>
      <rPr>
        <sz val="11"/>
        <color indexed="17"/>
        <rFont val="Verdana"/>
      </rPr>
      <t>Summarize why new employees are not required to accept agreements or review policy.</t>
    </r>
  </si>
  <si>
    <t>PPPR-08</t>
  </si>
  <si>
    <r>
      <rPr>
        <sz val="11"/>
        <color indexed="8"/>
        <rFont val="Verdana"/>
      </rPr>
      <t>Do you have a documented information security policy?</t>
    </r>
  </si>
  <si>
    <r>
      <rPr>
        <sz val="11"/>
        <color indexed="17"/>
        <rFont val="Verdana"/>
      </rPr>
      <t>State plans to implement information security policy at your company.</t>
    </r>
  </si>
  <si>
    <t>PPPR-09</t>
  </si>
  <si>
    <r>
      <rPr>
        <sz val="11"/>
        <color indexed="8"/>
        <rFont val="Verdana"/>
      </rPr>
      <t>Are information security principles designed into the product lifecycle?</t>
    </r>
  </si>
  <si>
    <t>In a way, we have recently builtin fileencryption. This could be construed as “security principle”.</t>
  </si>
  <si>
    <r>
      <rPr>
        <sz val="11"/>
        <color indexed="17"/>
        <rFont val="Verdana"/>
      </rPr>
      <t>Summarize the information security principles designed into the product lifecycle.</t>
    </r>
  </si>
  <si>
    <t>PPPR-10</t>
  </si>
  <si>
    <r>
      <rPr>
        <sz val="11"/>
        <color indexed="8"/>
        <rFont val="Verdana"/>
      </rPr>
      <t>Will you comply with applicable breach notification laws?</t>
    </r>
  </si>
  <si>
    <t>However, given that we store no data there cannot be a breach.</t>
  </si>
  <si>
    <r>
      <rPr>
        <sz val="11"/>
        <color indexed="17"/>
        <rFont val="Verdana"/>
      </rPr>
      <t>State how quickly the institution will be notified of a data breach or security incident.</t>
    </r>
  </si>
  <si>
    <t>PPPR-11</t>
  </si>
  <si>
    <r>
      <rPr>
        <sz val="11"/>
        <color indexed="8"/>
        <rFont val="Verdana"/>
      </rPr>
      <t>Do you have an information security awareness program?</t>
    </r>
  </si>
  <si>
    <r>
      <rPr>
        <sz val="11"/>
        <color indexed="17"/>
        <rFont val="Verdana"/>
      </rPr>
      <t>State plans to implement an information security awareness program.</t>
    </r>
  </si>
  <si>
    <t>PPPR-12</t>
  </si>
  <si>
    <r>
      <rPr>
        <sz val="11"/>
        <color indexed="8"/>
        <rFont val="Verdana"/>
      </rPr>
      <t>Is security awareness training mandatory for all employees?</t>
    </r>
  </si>
  <si>
    <r>
      <rPr>
        <sz val="11"/>
        <color indexed="17"/>
        <rFont val="Verdana"/>
      </rPr>
      <t>State plans to make security awareness training mandatory for all employees.</t>
    </r>
  </si>
  <si>
    <t>PPPR-13</t>
  </si>
  <si>
    <r>
      <rPr>
        <sz val="11"/>
        <color indexed="8"/>
        <rFont val="Verdana"/>
      </rPr>
      <t>Do you have process and procedure(s) documented, and currently followed, that require a review and update of the access list(s) for privileged accounts?</t>
    </r>
  </si>
  <si>
    <t>There are no privileged accounts because there are no accounts.</t>
  </si>
  <si>
    <r>
      <rPr>
        <sz val="11"/>
        <color indexed="17"/>
        <rFont val="Verdana"/>
      </rPr>
      <t>Describe plans to implement privileged account access list reviews to your environment.</t>
    </r>
  </si>
  <si>
    <t>PPPR-14</t>
  </si>
  <si>
    <r>
      <rPr>
        <sz val="11"/>
        <color indexed="8"/>
        <rFont val="Verdana"/>
      </rPr>
      <t>Do you have documented, and currently implemented, internal audit processes and procedures?</t>
    </r>
  </si>
  <si>
    <r>
      <rPr>
        <sz val="11"/>
        <color indexed="17"/>
        <rFont val="Verdana"/>
      </rPr>
      <t>State plans to document and implement internal audit process and procedure in your environment.</t>
    </r>
  </si>
  <si>
    <t>PPPR-15</t>
  </si>
  <si>
    <r>
      <rPr>
        <sz val="11"/>
        <color indexed="8"/>
        <rFont val="Verdana"/>
      </rPr>
      <t>Does your organization have physical security controls and policies in place?</t>
    </r>
  </si>
  <si>
    <r>
      <rPr>
        <b val="1"/>
        <sz val="20"/>
        <color indexed="9"/>
        <rFont val="Verdana"/>
      </rPr>
      <t xml:space="preserve">HECVAT Solution Provider Response - </t>
    </r>
    <r>
      <rPr>
        <b val="1"/>
        <i val="1"/>
        <sz val="20"/>
        <color indexed="9"/>
        <rFont val="Verdana"/>
      </rPr>
      <t>Product</t>
    </r>
  </si>
  <si>
    <r>
      <rPr>
        <sz val="11"/>
        <color indexed="8"/>
        <rFont val="Verdana"/>
      </rPr>
      <t>Yes</t>
    </r>
  </si>
  <si>
    <t xml:space="preserve"> Authentication, Authorization, and Account Management</t>
  </si>
  <si>
    <t>AAAI-01</t>
  </si>
  <si>
    <r>
      <rPr>
        <sz val="11"/>
        <color indexed="8"/>
        <rFont val="Verdana"/>
      </rPr>
      <t>Does your solution support single sign-on (SSO) protocols for user and administrator authentication?*</t>
    </r>
  </si>
  <si>
    <t>There is no sign on</t>
  </si>
  <si>
    <r>
      <rPr>
        <sz val="11"/>
        <color indexed="17"/>
        <rFont val="Verdana"/>
      </rPr>
      <t>Describe plans to support strong authentication practices.</t>
    </r>
  </si>
  <si>
    <t>AAAI-02</t>
  </si>
  <si>
    <r>
      <rPr>
        <sz val="11"/>
        <color indexed="8"/>
        <rFont val="Verdana"/>
      </rPr>
      <t>For customers not using SSO, does your solution support local authentication protocols for user and administrator authentication?*</t>
    </r>
  </si>
  <si>
    <t>There is no authentication</t>
  </si>
  <si>
    <r>
      <rPr>
        <sz val="11"/>
        <color indexed="17"/>
        <rFont val="Verdana"/>
      </rPr>
      <t>Describe any plans to support local authentication modes.</t>
    </r>
  </si>
  <si>
    <t>AAAI-03</t>
  </si>
  <si>
    <r>
      <rPr>
        <sz val="11"/>
        <color indexed="8"/>
        <rFont val="Verdana"/>
      </rPr>
      <t>For customers not using SSO, can you enforce password/passphrase complexity requirements (provided by the institution)?*</t>
    </r>
  </si>
  <si>
    <t>There is no need for passwords</t>
  </si>
  <si>
    <r>
      <rPr>
        <sz val="11"/>
        <color indexed="17"/>
        <rFont val="Verdana"/>
      </rPr>
      <t>Describe plans to support password/passphrase complexity requirements.</t>
    </r>
  </si>
  <si>
    <t>AAAI-04</t>
  </si>
  <si>
    <r>
      <rPr>
        <sz val="11"/>
        <color indexed="8"/>
        <rFont val="Verdana"/>
      </rPr>
      <t>For customers not using SSO, does the system have password complexity or length limitations and/or restrictions?*</t>
    </r>
  </si>
  <si>
    <t>No password needed.</t>
  </si>
  <si>
    <t>AAAI-05</t>
  </si>
  <si>
    <r>
      <rPr>
        <sz val="11"/>
        <color indexed="8"/>
        <rFont val="Verdana"/>
      </rPr>
      <t>For customers not using SSO, do you have documented password/passphrase reset procedures that are currently implemented in the system and/or customer support?*</t>
    </r>
  </si>
  <si>
    <t>As above</t>
  </si>
  <si>
    <r>
      <rPr>
        <sz val="11"/>
        <color indexed="17"/>
        <rFont val="Verdana"/>
      </rPr>
      <t>Describe your plans to document system password/passphrase reset procedures.</t>
    </r>
  </si>
  <si>
    <t>AAAI-06</t>
  </si>
  <si>
    <r>
      <rPr>
        <sz val="11"/>
        <color indexed="8"/>
        <rFont val="Verdana"/>
      </rPr>
      <t>Does your organization participate in InCommon or another eduGAIN-affiliated trust federation?*</t>
    </r>
  </si>
  <si>
    <r>
      <rPr>
        <sz val="11"/>
        <color indexed="17"/>
        <rFont val="Verdana"/>
      </rPr>
      <t>Describe plans to participate in InCommon or another eduGAIN-affiliated trust federation.</t>
    </r>
  </si>
  <si>
    <t>AAAI-07</t>
  </si>
  <si>
    <r>
      <rPr>
        <sz val="11"/>
        <color indexed="8"/>
        <rFont val="Verdana"/>
      </rPr>
      <t>Are there any passwords/passphrases hard-coded into your systems or solutions?*</t>
    </r>
  </si>
  <si>
    <t>AAAI-08</t>
  </si>
  <si>
    <r>
      <rPr>
        <sz val="11"/>
        <color indexed="8"/>
        <rFont val="Verdana"/>
      </rPr>
      <t>Are you storing any passwords in plaintext?*</t>
    </r>
  </si>
  <si>
    <t>We store passwords to OSF, we store this encrypted.</t>
  </si>
  <si>
    <t>AAAI-09</t>
  </si>
  <si>
    <r>
      <rPr>
        <sz val="11"/>
        <color indexed="8"/>
        <rFont val="Verdana"/>
      </rPr>
      <t>Are audit logs available that include AT LEAST all of the following: login, logout, actions performed, and source IP address?*</t>
    </r>
  </si>
  <si>
    <t>There is no login/logout or IP adres involved.</t>
  </si>
  <si>
    <r>
      <rPr>
        <sz val="11"/>
        <color indexed="17"/>
        <rFont val="Verdana"/>
      </rPr>
      <t>Describe any plans to enable audit logs for these data elements.</t>
    </r>
  </si>
  <si>
    <t>AAAI-10</t>
  </si>
  <si>
    <r>
      <rPr>
        <sz val="11"/>
        <color indexed="8"/>
        <rFont val="Verdana"/>
      </rPr>
      <t>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t>
    </r>
  </si>
  <si>
    <r>
      <rPr>
        <sz val="11"/>
        <color indexed="17"/>
        <rFont val="Verdana"/>
      </rPr>
      <t>Ensure that all elements of AAAI-10 are clearly stated in your response.</t>
    </r>
  </si>
  <si>
    <t>AAAI-11</t>
  </si>
  <si>
    <r>
      <rPr>
        <sz val="11"/>
        <color indexed="8"/>
        <rFont val="Verdana"/>
      </rPr>
      <t>Can you provide the institution documentation regarding the retention period for those logs, how logs are protected, and whether they are accessible to the customer (and if so, how)?*</t>
    </r>
  </si>
  <si>
    <r>
      <rPr>
        <sz val="11"/>
        <color indexed="17"/>
        <rFont val="Verdana"/>
      </rPr>
      <t>Ensure that all elements of AAAI-11 are clearly stated in your response.</t>
    </r>
  </si>
  <si>
    <t>AAAI-12</t>
  </si>
  <si>
    <r>
      <rPr>
        <sz val="11"/>
        <color indexed="8"/>
        <rFont val="Verdana"/>
      </rPr>
      <t>For customers not using SSO, does your application support integration with other authentication and authorization systems?</t>
    </r>
  </si>
  <si>
    <t>AAAI-13</t>
  </si>
  <si>
    <r>
      <rPr>
        <sz val="11"/>
        <color indexed="8"/>
        <rFont val="Verdana"/>
      </rPr>
      <t>Do you allow the customer to specify attribute mappings for any needed information beyond a user identifier? (e.g., Reference eduPerson, ePPA/ePPN/ePE)</t>
    </r>
  </si>
  <si>
    <t>AAAI-14</t>
  </si>
  <si>
    <r>
      <rPr>
        <sz val="11"/>
        <color indexed="8"/>
        <rFont val="Verdana"/>
      </rPr>
      <t>For customers not using SSO, does your application support directory integration for user accounts?</t>
    </r>
  </si>
  <si>
    <t>AAAI-15</t>
  </si>
  <si>
    <r>
      <rPr>
        <sz val="11"/>
        <color indexed="8"/>
        <rFont val="Verdana"/>
      </rPr>
      <t>Does your solution support any of the following web SSO standards: SAML2 (with redirect flow), OIDC, CAS, or other?</t>
    </r>
  </si>
  <si>
    <r>
      <rPr>
        <sz val="11"/>
        <color indexed="17"/>
        <rFont val="Verdana"/>
      </rPr>
      <t>An answer of "yes" should be well-supported in the Additional Information column, and all elements of interest should be sufficiently addressed.</t>
    </r>
  </si>
  <si>
    <t>AAAI-16</t>
  </si>
  <si>
    <r>
      <rPr>
        <sz val="11"/>
        <color indexed="8"/>
        <rFont val="Verdana"/>
      </rPr>
      <t>Do you support differentiation between email address and user identifier?</t>
    </r>
  </si>
  <si>
    <t>AAAI-17</t>
  </si>
  <si>
    <r>
      <rPr>
        <sz val="11"/>
        <color indexed="8"/>
        <rFont val="Verdana"/>
      </rPr>
      <t>For customers not using SSO, does your application and/or user frontend/portal support multifactor authentication (e.g., Duo, Google Authenticator, OTP, etc.)?</t>
    </r>
  </si>
  <si>
    <t>Based on the response to AAAI-01, this question does not apply to this product or service.</t>
  </si>
  <si>
    <t>AAAI-18</t>
  </si>
  <si>
    <r>
      <rPr>
        <sz val="11"/>
        <color indexed="8"/>
        <rFont val="Verdana"/>
      </rPr>
      <t>Does your application automatically lock the session or log out an account after a period of inactivity?</t>
    </r>
  </si>
  <si>
    <t>There are no sessions.</t>
  </si>
  <si>
    <r>
      <rPr>
        <sz val="11"/>
        <color indexed="17"/>
        <rFont val="Verdana"/>
      </rPr>
      <t>Describe any plans to support automatic lock or log-out.</t>
    </r>
  </si>
  <si>
    <t xml:space="preserve"> Data</t>
  </si>
  <si>
    <t>DATA-01</t>
  </si>
  <si>
    <r>
      <rPr>
        <sz val="11"/>
        <color indexed="8"/>
        <rFont val="Verdana"/>
      </rPr>
      <t>Will the institution's data be stored on any devices (database servers, file servers, SAN, NAS, etc.) configured with non-RFC 1918/4193 (i.e., publicly routable) IP addresses?*</t>
    </r>
  </si>
  <si>
    <t>DATA-02</t>
  </si>
  <si>
    <r>
      <rPr>
        <sz val="11"/>
        <color indexed="8"/>
        <rFont val="Verdana"/>
      </rPr>
      <t>Is the transport of sensitive data encrypted using security protocols/algorithms (e.g., system-to-client)?*</t>
    </r>
  </si>
  <si>
    <t>There is no transport</t>
  </si>
  <si>
    <r>
      <rPr>
        <sz val="11"/>
        <color indexed="17"/>
        <rFont val="Verdana"/>
      </rPr>
      <t>Describe why sensitive data is not encrypted in transport.</t>
    </r>
  </si>
  <si>
    <t>DATA-03</t>
  </si>
  <si>
    <r>
      <rPr>
        <sz val="11"/>
        <color indexed="8"/>
        <rFont val="Verdana"/>
      </rPr>
      <t>Is the storage of sensitive data encrypted using security protocols/algorithms (e.g., disk encryption, at-rest, files, and within a running database)?*</t>
    </r>
  </si>
  <si>
    <t>Data entered into the software remains on the users computer, we are adding supported for encrypted files soon.</t>
  </si>
  <si>
    <r>
      <rPr>
        <sz val="11"/>
        <color indexed="17"/>
        <rFont val="Verdana"/>
      </rPr>
      <t>Describe why sensitive data is not encrypted in storage.</t>
    </r>
  </si>
  <si>
    <t>DATA-04</t>
  </si>
  <si>
    <r>
      <rPr>
        <sz val="11"/>
        <color indexed="8"/>
        <rFont val="Verdana"/>
      </rPr>
      <t>Do all cryptographic modules in use in your solution conform to the Federal Information Processing Standards (FIPS PUB 140-2 or 140-3)?*</t>
    </r>
  </si>
  <si>
    <t>DATA-05</t>
  </si>
  <si>
    <r>
      <rPr>
        <sz val="11"/>
        <color indexed="8"/>
        <rFont val="Verdana"/>
      </rPr>
      <t>Will the institution's data be available within the system for a period of time at the completion of this contract?*</t>
    </r>
  </si>
  <si>
    <t>There is no data stored, so it will remain as available as it is forever.</t>
  </si>
  <si>
    <r>
      <rPr>
        <sz val="11"/>
        <color indexed="17"/>
        <rFont val="Verdana"/>
      </rPr>
      <t>State the length of time that the institution's data will be available in the system at the completion of the contract.</t>
    </r>
  </si>
  <si>
    <t>DATA-06</t>
  </si>
  <si>
    <r>
      <rPr>
        <sz val="11"/>
        <color indexed="8"/>
        <rFont val="Verdana"/>
      </rPr>
      <t>Are these rights retained even through a provider acquisition or bankruptcy event?*</t>
    </r>
  </si>
  <si>
    <r>
      <rPr>
        <sz val="11"/>
        <color indexed="17"/>
        <rFont val="Verdana"/>
      </rPr>
      <t>Provide references, as needed.</t>
    </r>
  </si>
  <si>
    <t>DATA-07</t>
  </si>
  <si>
    <r>
      <rPr>
        <sz val="11"/>
        <color indexed="8"/>
        <rFont val="Verdana"/>
      </rPr>
      <t>Do backups containing the institution's data ever leave the institution's data zone either physically or via network routing?*</t>
    </r>
  </si>
  <si>
    <t>There are no backups because there is no data</t>
  </si>
  <si>
    <t>DATA-08</t>
  </si>
  <si>
    <r>
      <rPr>
        <sz val="11"/>
        <color indexed="8"/>
        <rFont val="Verdana"/>
      </rPr>
      <t>Is media used for long-term retention of business data and archival purposes stored in a secure, environmentally protected area?*</t>
    </r>
  </si>
  <si>
    <r>
      <rPr>
        <sz val="11"/>
        <color indexed="17"/>
        <rFont val="Verdana"/>
      </rPr>
      <t>State plans to store long-term media in environmentally protected areas.</t>
    </r>
  </si>
  <si>
    <t>DATA-09</t>
  </si>
  <si>
    <r>
      <rPr>
        <sz val="11"/>
        <color indexed="8"/>
        <rFont val="Verdana"/>
      </rPr>
      <t>At the completion of this contract, will data be returned to the institution and/or deleted from all your systems and archives?</t>
    </r>
  </si>
  <si>
    <r>
      <rPr>
        <sz val="11"/>
        <color indexed="17"/>
        <rFont val="Verdana"/>
      </rPr>
      <t>State plans to implement capabilities for the institution to retrieve its data.</t>
    </r>
  </si>
  <si>
    <t>DATA-10</t>
  </si>
  <si>
    <r>
      <rPr>
        <sz val="11"/>
        <color indexed="8"/>
        <rFont val="Verdana"/>
      </rPr>
      <t>Can the institution extract a full or partial backup of data?</t>
    </r>
  </si>
  <si>
    <r>
      <rPr>
        <sz val="11"/>
        <color indexed="17"/>
        <rFont val="Verdana"/>
      </rPr>
      <t>State plans to implement capabilities for the institution to extract a full or partial backup of data.</t>
    </r>
  </si>
  <si>
    <t>DATA-11</t>
  </si>
  <si>
    <r>
      <rPr>
        <sz val="11"/>
        <color indexed="8"/>
        <rFont val="Verdana"/>
      </rPr>
      <t>Do current backups include all operating system software, utilities, security software, application software, and data files necessary for recovery?</t>
    </r>
  </si>
  <si>
    <r>
      <rPr>
        <sz val="11"/>
        <color indexed="17"/>
        <rFont val="Verdana"/>
      </rPr>
      <t>State plans to include the elements listed in DATA-13 in your backup strategy.</t>
    </r>
  </si>
  <si>
    <t>DATA-12</t>
  </si>
  <si>
    <r>
      <rPr>
        <sz val="11"/>
        <color indexed="8"/>
        <rFont val="Verdana"/>
      </rPr>
      <t>Are you performing off-site backups (i.e., digitally moved off site)?</t>
    </r>
  </si>
  <si>
    <r>
      <rPr>
        <sz val="11"/>
        <color indexed="17"/>
        <rFont val="Verdana"/>
      </rPr>
      <t>State any plans to implement off-site virtual backups in your environment.</t>
    </r>
  </si>
  <si>
    <t>DATA-13</t>
  </si>
  <si>
    <r>
      <rPr>
        <sz val="11"/>
        <color indexed="8"/>
        <rFont val="Verdana"/>
      </rPr>
      <t>Are physical backups taken off-site (i.e., physically moved off site)?</t>
    </r>
  </si>
  <si>
    <r>
      <rPr>
        <sz val="11"/>
        <color indexed="17"/>
        <rFont val="Verdana"/>
      </rPr>
      <t>State any plans to implement off-site physical backups in your environment.</t>
    </r>
  </si>
  <si>
    <t>DATA-14</t>
  </si>
  <si>
    <r>
      <rPr>
        <sz val="11"/>
        <color indexed="8"/>
        <rFont val="Verdana"/>
      </rPr>
      <t>Are data backups encrypted?</t>
    </r>
  </si>
  <si>
    <r>
      <rPr>
        <sz val="11"/>
        <color indexed="17"/>
        <rFont val="Verdana"/>
      </rPr>
      <t>Summarize why backups are not encrypted.</t>
    </r>
  </si>
  <si>
    <t>DATA-15</t>
  </si>
  <si>
    <r>
      <rPr>
        <sz val="11"/>
        <color indexed="8"/>
        <rFont val="Verdana"/>
      </rPr>
      <t>Do you have a media handling process that is documented and currently implemented that meets established business needs and regulatory requirements, including end-of-life, repurposing, and data-sanitization procedures?</t>
    </r>
  </si>
  <si>
    <r>
      <rPr>
        <sz val="11"/>
        <color indexed="17"/>
        <rFont val="Verdana"/>
      </rPr>
      <t>Provide a detailed summary of media handling processes that do exist.</t>
    </r>
  </si>
  <si>
    <t>DATA-16</t>
  </si>
  <si>
    <r>
      <rPr>
        <sz val="11"/>
        <color indexed="8"/>
        <rFont val="Verdana"/>
      </rPr>
      <t>Does the process described in DATA-15 adhere to DoD 5220.22-M and/or NIST SP 800-88 standards?</t>
    </r>
  </si>
  <si>
    <r>
      <rPr>
        <sz val="11"/>
        <color indexed="17"/>
        <rFont val="Verdana"/>
      </rPr>
      <t>State plans to adhere to DoD 5220.22-M and/or NIST SP 800-88 standards.</t>
    </r>
  </si>
  <si>
    <t>DATA-17</t>
  </si>
  <si>
    <r>
      <rPr>
        <sz val="11"/>
        <color indexed="8"/>
        <rFont val="Verdana"/>
      </rPr>
      <t>Does your staff (or third party) have access to institutional data (e.g., financial, PHI, or other sensitive information) through any means?</t>
    </r>
  </si>
  <si>
    <t>DATA-18</t>
  </si>
  <si>
    <r>
      <rPr>
        <sz val="11"/>
        <color indexed="8"/>
        <rFont val="Verdana"/>
      </rPr>
      <t>Do you have a documented and currently implemented strategy for securing employee workstations when they work remotely (i.e., not in a trusted computing environment)?</t>
    </r>
  </si>
  <si>
    <t>DATA-19</t>
  </si>
  <si>
    <r>
      <rPr>
        <sz val="11"/>
        <color indexed="8"/>
        <rFont val="Verdana"/>
      </rPr>
      <t>Does the environment provide for dedicated single-tenant capabilities? If not, describe how your solution or environment separates data from different customers (e.g., logically, physically, single tenancy, multi-tenancy).</t>
    </r>
  </si>
  <si>
    <r>
      <rPr>
        <sz val="11"/>
        <color indexed="17"/>
        <rFont val="Verdana"/>
      </rPr>
      <t>Describe your plan to separate institution data from that of other customers.</t>
    </r>
  </si>
  <si>
    <t>DATA-20</t>
  </si>
  <si>
    <r>
      <rPr>
        <sz val="11"/>
        <color indexed="8"/>
        <rFont val="Verdana"/>
      </rPr>
      <t>Are ownership rights to all data, inputs, outputs, and metadata retained by the institution?</t>
    </r>
  </si>
  <si>
    <r>
      <rPr>
        <sz val="11"/>
        <color indexed="17"/>
        <rFont val="Verdana"/>
      </rPr>
      <t>Describe in detail why ownership rights are not retained by the institution.</t>
    </r>
  </si>
  <si>
    <t>DATA-21</t>
  </si>
  <si>
    <r>
      <rPr>
        <sz val="11"/>
        <color indexed="8"/>
        <rFont val="Verdana"/>
      </rPr>
      <t>In the event of imminent bankruptcy, closing of business, or retirement of service, will you provide 90 days for customers to get their data out of the system and migrate applications?</t>
    </r>
  </si>
  <si>
    <r>
      <rPr>
        <sz val="11"/>
        <color indexed="17"/>
        <rFont val="Verdana"/>
      </rPr>
      <t>Provide a detailed summary to support your selection.</t>
    </r>
  </si>
  <si>
    <t>DATA-22</t>
  </si>
  <si>
    <r>
      <rPr>
        <sz val="11"/>
        <color indexed="8"/>
        <rFont val="Verdana"/>
      </rPr>
      <t>Are involatile backup copies made according to predefined schedules and securely stored and protected?</t>
    </r>
  </si>
  <si>
    <r>
      <rPr>
        <sz val="11"/>
        <color indexed="17"/>
        <rFont val="Verdana"/>
      </rPr>
      <t>If your strategy uses different processes for services and data, ensure that all strategies are clearly stated and supported.</t>
    </r>
  </si>
  <si>
    <t>DATA-23</t>
  </si>
  <si>
    <r>
      <rPr>
        <sz val="11"/>
        <color indexed="8"/>
        <rFont val="Verdana"/>
      </rPr>
      <t>Do you have a cryptographic key management process (generation, exchange, storage, safeguards, use, vetting, and replacement) that is documented and currently implemented, for all system components (e.g., database, system, web, etc.)?</t>
    </r>
  </si>
  <si>
    <r>
      <rPr>
        <b val="1"/>
        <sz val="20"/>
        <color indexed="9"/>
        <rFont val="Verdana"/>
      </rPr>
      <t xml:space="preserve">HECVAT Solution Provider Response - </t>
    </r>
    <r>
      <rPr>
        <b val="1"/>
        <i val="1"/>
        <sz val="20"/>
        <color indexed="9"/>
        <rFont val="Verdana"/>
      </rPr>
      <t>Infrastructure</t>
    </r>
  </si>
  <si>
    <t xml:space="preserve"> Application/Service Security</t>
  </si>
  <si>
    <t>APPL-01</t>
  </si>
  <si>
    <r>
      <rPr>
        <sz val="11"/>
        <color indexed="8"/>
        <rFont val="Verdana"/>
      </rPr>
      <t>Are access controls for institutional accounts based on structured rules, such as role-based access control (RBAC), attribute-based access control (ABAC), or policy-based access control (PBAC)?*</t>
    </r>
  </si>
  <si>
    <t>There are no accounts</t>
  </si>
  <si>
    <r>
      <rPr>
        <sz val="11"/>
        <color indexed="17"/>
        <rFont val="Verdana"/>
      </rPr>
      <t>Describe any limitations that prevent support for RBAC for Institutional accounts.</t>
    </r>
  </si>
  <si>
    <t>APPL-02</t>
  </si>
  <si>
    <r>
      <rPr>
        <sz val="11"/>
        <color indexed="8"/>
        <rFont val="Verdana"/>
      </rPr>
      <t>Are you using a web application firewall (WAF)?*</t>
    </r>
  </si>
  <si>
    <t>It is not a web application</t>
  </si>
  <si>
    <r>
      <rPr>
        <sz val="11"/>
        <color indexed="17"/>
        <rFont val="Verdana"/>
      </rPr>
      <t>Describe compensating controls that protect your web application, if applicable.</t>
    </r>
  </si>
  <si>
    <t>APPL-03</t>
  </si>
  <si>
    <r>
      <rPr>
        <sz val="11"/>
        <color indexed="8"/>
        <rFont val="Verdana"/>
      </rPr>
      <t>Are only currently supported operating system(s), software, and libraries leveraged by the system(s)/application(s) that will have access to institution's data?*</t>
    </r>
  </si>
  <si>
    <t>We only use supported OSes, software and libraries for obvious reasons. However the application runs completely local and requires no internet connection.</t>
  </si>
  <si>
    <r>
      <rPr>
        <sz val="11"/>
        <color indexed="17"/>
        <rFont val="Verdana"/>
      </rPr>
      <t>Please provide a list of all required dependencies.</t>
    </r>
  </si>
  <si>
    <t>APPL-04</t>
  </si>
  <si>
    <r>
      <rPr>
        <sz val="11"/>
        <color indexed="8"/>
        <rFont val="Verdana"/>
      </rPr>
      <t>Does your application require access to location or GPS data?</t>
    </r>
  </si>
  <si>
    <r>
      <rPr>
        <sz val="11"/>
        <color indexed="17"/>
        <rFont val="Verdana"/>
      </rPr>
      <t>Please indicate any future plans that would require access to this data</t>
    </r>
  </si>
  <si>
    <t>APPL-05</t>
  </si>
  <si>
    <r>
      <rPr>
        <sz val="11"/>
        <color indexed="8"/>
        <rFont val="Verdana"/>
      </rPr>
      <t>Does your application provide separation of duties between security administration, system administration, and standard user functions?*</t>
    </r>
  </si>
  <si>
    <t>There no admin functions whatsoever.</t>
  </si>
  <si>
    <r>
      <rPr>
        <sz val="11"/>
        <color indexed="17"/>
        <rFont val="Verdana"/>
      </rPr>
      <t>State plans to implement functionality to provide separation of duties between security administration and system administration functions.</t>
    </r>
  </si>
  <si>
    <t>APPL-06</t>
  </si>
  <si>
    <r>
      <rPr>
        <sz val="11"/>
        <color indexed="8"/>
        <rFont val="Verdana"/>
      </rPr>
      <t>Do you subject your code to static code analysis and/or static application security testing prior to release?*</t>
    </r>
  </si>
  <si>
    <t>Clang</t>
  </si>
  <si>
    <r>
      <rPr>
        <sz val="11"/>
        <color indexed="17"/>
        <rFont val="Verdana"/>
      </rPr>
      <t>Provide a list of all tools utilized during static code analysis or static application security testing.</t>
    </r>
  </si>
  <si>
    <t>APPL-07</t>
  </si>
  <si>
    <r>
      <rPr>
        <sz val="11"/>
        <color indexed="8"/>
        <rFont val="Verdana"/>
      </rPr>
      <t>Do you have software testing processes (dynamic or static) that are established and followed?*</t>
    </r>
  </si>
  <si>
    <t>We use unittests, both for analyses themselves as more general for the application. As well as full application testing by comparing output to previous runs.</t>
  </si>
  <si>
    <r>
      <rPr>
        <sz val="11"/>
        <color indexed="17"/>
        <rFont val="Verdana"/>
      </rPr>
      <t>Describe testing processes, including but not limited to, development of test plans, personnel involved in the testing process, and authorized individual accountable for approval and certification of test results.</t>
    </r>
  </si>
  <si>
    <t>APPL-08</t>
  </si>
  <si>
    <r>
      <rPr>
        <sz val="11"/>
        <color indexed="8"/>
        <rFont val="Verdana"/>
      </rPr>
      <t>Are access controls for staff within your organization based on structured rules, such as RBAC, ABAC, or PBAC?</t>
    </r>
  </si>
  <si>
    <t>There are no access controls because there is nothing to access.</t>
  </si>
  <si>
    <r>
      <rPr>
        <sz val="11"/>
        <color indexed="17"/>
        <rFont val="Verdana"/>
      </rPr>
      <t>Describe any limitations that prevent support for RBAC within your organization.</t>
    </r>
  </si>
  <si>
    <t>APPL-09</t>
  </si>
  <si>
    <r>
      <rPr>
        <sz val="11"/>
        <color indexed="8"/>
        <rFont val="Verdana"/>
      </rPr>
      <t>Does the system provide data input validation and error messages?</t>
    </r>
  </si>
  <si>
    <t>It is in fact a data processing application…</t>
  </si>
  <si>
    <r>
      <rPr>
        <sz val="11"/>
        <color indexed="17"/>
        <rFont val="Verdana"/>
      </rPr>
      <t>Describe how your system(s) provide data input validation and error messages.</t>
    </r>
  </si>
  <si>
    <t>APPL-10</t>
  </si>
  <si>
    <r>
      <rPr>
        <sz val="11"/>
        <color indexed="8"/>
        <rFont val="Verdana"/>
      </rPr>
      <t>Do you have a process and implemented procedures for managing your software supply chain (e.g., libraries, repositories, frameworks, etc.)</t>
    </r>
  </si>
  <si>
    <r>
      <rPr>
        <sz val="12"/>
        <color indexed="8"/>
        <rFont val="Verdana"/>
      </rPr>
      <t xml:space="preserve">See </t>
    </r>
    <r>
      <rPr>
        <u val="single"/>
        <sz val="12"/>
        <color indexed="19"/>
        <rFont val="Verdana"/>
      </rPr>
      <t>https://github.com/jasp-stats/jasp-desktop</t>
    </r>
    <r>
      <rPr>
        <sz val="12"/>
        <color indexed="8"/>
        <rFont val="Verdana"/>
      </rPr>
      <t xml:space="preserve"> for more information</t>
    </r>
  </si>
  <si>
    <r>
      <rPr>
        <sz val="11"/>
        <color indexed="17"/>
        <rFont val="Verdana"/>
      </rPr>
      <t>Provide supporting documentation of your processes.</t>
    </r>
  </si>
  <si>
    <t>APPL-11</t>
  </si>
  <si>
    <r>
      <rPr>
        <sz val="11"/>
        <color indexed="8"/>
        <rFont val="Verdana"/>
      </rPr>
      <t>Have your developers been trained in secure coding techniques?</t>
    </r>
  </si>
  <si>
    <t>No plans</t>
  </si>
  <si>
    <r>
      <rPr>
        <sz val="11"/>
        <color indexed="17"/>
        <rFont val="Verdana"/>
      </rPr>
      <t>State plans to implement a training program on industry standard secure coding practices.</t>
    </r>
  </si>
  <si>
    <t>APPL-12</t>
  </si>
  <si>
    <r>
      <rPr>
        <sz val="11"/>
        <color indexed="8"/>
        <rFont val="Verdana"/>
      </rPr>
      <t>Was your application developed using secure coding techniques?</t>
    </r>
  </si>
  <si>
    <r>
      <rPr>
        <sz val="11"/>
        <color indexed="17"/>
        <rFont val="Verdana"/>
      </rPr>
      <t>State plans to update your application to adhere to industry secure coding practices.</t>
    </r>
  </si>
  <si>
    <t>APPL-13</t>
  </si>
  <si>
    <r>
      <rPr>
        <sz val="11"/>
        <color indexed="8"/>
        <rFont val="Verdana"/>
      </rPr>
      <t>If mobile, is the application available from a trusted source (e.g., App Store, Google Play Store)?</t>
    </r>
  </si>
  <si>
    <t>APPL-14</t>
  </si>
  <si>
    <r>
      <rPr>
        <sz val="11"/>
        <color indexed="8"/>
        <rFont val="Verdana"/>
      </rPr>
      <t>Do you have a fully implemented policy or procedure that details how your employees obtain administrator access to institutional instance of the application?</t>
    </r>
  </si>
  <si>
    <t>There is not institutional instance because it is a local application</t>
  </si>
  <si>
    <r>
      <rPr>
        <sz val="11"/>
        <color indexed="17"/>
        <rFont val="Verdana"/>
      </rPr>
      <t>State plans to fully implement policy or procedure that details how administrator access is handled in your environment.</t>
    </r>
  </si>
  <si>
    <t xml:space="preserve"> Datacenter</t>
  </si>
  <si>
    <t>DCTR-01</t>
  </si>
  <si>
    <r>
      <rPr>
        <sz val="11"/>
        <color indexed="8"/>
        <rFont val="Verdana"/>
      </rPr>
      <t>Select your hosting option.</t>
    </r>
  </si>
  <si>
    <t>Hybrid/Other</t>
  </si>
  <si>
    <t>There is no hosting</t>
  </si>
  <si>
    <t>DCTR-02</t>
  </si>
  <si>
    <r>
      <rPr>
        <sz val="11"/>
        <color indexed="8"/>
        <rFont val="Verdana"/>
      </rPr>
      <t>Is a SOC 2 Type 2 report available for the hosting environment?</t>
    </r>
  </si>
  <si>
    <t>No hosting</t>
  </si>
  <si>
    <t>DCTR-03</t>
  </si>
  <si>
    <r>
      <rPr>
        <sz val="11"/>
        <color indexed="8"/>
        <rFont val="Verdana"/>
      </rPr>
      <t>Are you generally able to accommodate storing each institution's data within its geographic region?</t>
    </r>
  </si>
  <si>
    <t>We store no data</t>
  </si>
  <si>
    <r>
      <rPr>
        <sz val="11"/>
        <color indexed="17"/>
        <rFont val="Verdana"/>
      </rPr>
      <t>Under what circumstances would institutional data leave a designated region or regions?</t>
    </r>
  </si>
  <si>
    <t>DCTR-04</t>
  </si>
  <si>
    <r>
      <rPr>
        <sz val="11"/>
        <color indexed="8"/>
        <rFont val="Verdana"/>
      </rPr>
      <t>Are the data centers staffed 24 hours a day, seven days a week (i.e., 24 x 7 x 365)?</t>
    </r>
  </si>
  <si>
    <t>We have no data centers</t>
  </si>
  <si>
    <r>
      <rPr>
        <sz val="11"/>
        <color indexed="17"/>
        <rFont val="Verdana"/>
      </rPr>
      <t>State any plans to staff data centers 24 x 7 x 365.</t>
    </r>
  </si>
  <si>
    <t>DCTR-05</t>
  </si>
  <si>
    <r>
      <rPr>
        <sz val="11"/>
        <color indexed="8"/>
        <rFont val="Verdana"/>
      </rPr>
      <t>Are your servers separated from other companies via a physical barrier, such as a cage or hard walls?</t>
    </r>
  </si>
  <si>
    <r>
      <rPr>
        <sz val="11"/>
        <color indexed="17"/>
        <rFont val="Verdana"/>
      </rPr>
      <t>State plans to separate your servers from others via a physical barrier.</t>
    </r>
  </si>
  <si>
    <t>DCTR-06</t>
  </si>
  <si>
    <r>
      <rPr>
        <sz val="11"/>
        <color indexed="8"/>
        <rFont val="Verdana"/>
      </rPr>
      <t>Does a physical barrier fully enclose the physical space, preventing unauthorized physical contact with any of your devices?*</t>
    </r>
  </si>
  <si>
    <t>No machines</t>
  </si>
  <si>
    <r>
      <rPr>
        <sz val="11"/>
        <color indexed="17"/>
        <rFont val="Verdana"/>
      </rPr>
      <t>State plans to implement a physical barrier to prevent physical contact with any of your devices.</t>
    </r>
  </si>
  <si>
    <t>DCTR-07</t>
  </si>
  <si>
    <r>
      <rPr>
        <sz val="11"/>
        <color indexed="8"/>
        <rFont val="Verdana"/>
      </rPr>
      <t>Are your primary and secondary data centers geographically diverse?</t>
    </r>
  </si>
  <si>
    <r>
      <rPr>
        <sz val="11"/>
        <color indexed="17"/>
        <rFont val="Verdana"/>
      </rPr>
      <t>Describe any plans to implement.</t>
    </r>
  </si>
  <si>
    <t>DCTR-08</t>
  </si>
  <si>
    <r>
      <rPr>
        <sz val="11"/>
        <color indexed="8"/>
        <rFont val="Verdana"/>
      </rPr>
      <t>Is the service hosted in a high-availability environment?</t>
    </r>
  </si>
  <si>
    <r>
      <rPr>
        <sz val="11"/>
        <color indexed="17"/>
        <rFont val="Verdana"/>
      </rPr>
      <t>Describe any plans to implement a high-availability environment for your systems.</t>
    </r>
  </si>
  <si>
    <t>DCTR-09</t>
  </si>
  <si>
    <r>
      <rPr>
        <sz val="11"/>
        <color indexed="8"/>
        <rFont val="Verdana"/>
      </rPr>
      <t>Is redundant power available for all data centers where institutional data will reside?</t>
    </r>
  </si>
  <si>
    <t>No institutional data is ever stored on any system we have.</t>
  </si>
  <si>
    <r>
      <rPr>
        <sz val="11"/>
        <color indexed="17"/>
        <rFont val="Verdana"/>
      </rPr>
      <t>Describe any plans to implement a redundant power environment for your systems.</t>
    </r>
  </si>
  <si>
    <t>DCTR-10</t>
  </si>
  <si>
    <r>
      <rPr>
        <sz val="11"/>
        <color indexed="8"/>
        <rFont val="Verdana"/>
      </rPr>
      <t>Are redundant power strategies tested?*</t>
    </r>
  </si>
  <si>
    <t>See above</t>
  </si>
  <si>
    <r>
      <rPr>
        <sz val="11"/>
        <color indexed="17"/>
        <rFont val="Verdana"/>
      </rPr>
      <t>State plans to implement redundant power testing for your systems.</t>
    </r>
  </si>
  <si>
    <t>DCTR-11</t>
  </si>
  <si>
    <r>
      <rPr>
        <sz val="11"/>
        <color indexed="8"/>
        <rFont val="Verdana"/>
      </rPr>
      <t>Does the center where the data will reside have cooling and fire-suppression systems that are active and regularly tested?</t>
    </r>
  </si>
  <si>
    <t>Based on the response to DCTR-01, this question does not apply to this product or service.</t>
  </si>
  <si>
    <t>DCTR-12</t>
  </si>
  <si>
    <r>
      <rPr>
        <sz val="11"/>
        <color indexed="8"/>
        <rFont val="Verdana"/>
      </rPr>
      <t>Do you have Internet Service Provider (ISP) redundancy?</t>
    </r>
  </si>
  <si>
    <t>DCTR-13</t>
  </si>
  <si>
    <r>
      <rPr>
        <sz val="11"/>
        <color indexed="8"/>
        <rFont val="Verdana"/>
      </rPr>
      <t>Does every data center where the institution's data will reside have multiple telephone company or network provider entrances to the facility?</t>
    </r>
  </si>
  <si>
    <r>
      <rPr>
        <sz val="11"/>
        <color indexed="17"/>
        <rFont val="Verdana"/>
      </rPr>
      <t>State plans to implement diversity of path in your network provider connections.</t>
    </r>
  </si>
  <si>
    <t>DCTR-14</t>
  </si>
  <si>
    <r>
      <rPr>
        <sz val="11"/>
        <color indexed="8"/>
        <rFont val="Verdana"/>
      </rPr>
      <t>Do you require multifactor authentication for all administrative accounts in your environment?</t>
    </r>
  </si>
  <si>
    <t>There is no administrative accouns</t>
  </si>
  <si>
    <r>
      <rPr>
        <sz val="11"/>
        <color indexed="17"/>
        <rFont val="Verdana"/>
      </rPr>
      <t>Describe plans to implement MFA.</t>
    </r>
  </si>
  <si>
    <t>DCTR-15</t>
  </si>
  <si>
    <r>
      <rPr>
        <sz val="11"/>
        <color indexed="8"/>
        <rFont val="Verdana"/>
      </rPr>
      <t>Are you using your cloud provider's available hardening tools or pre-hardened images?</t>
    </r>
  </si>
  <si>
    <r>
      <rPr>
        <sz val="11"/>
        <color indexed="17"/>
        <rFont val="Verdana"/>
      </rPr>
      <t>Describe how you alternately harden your images.</t>
    </r>
  </si>
  <si>
    <t>DCTR-16</t>
  </si>
  <si>
    <r>
      <rPr>
        <sz val="11"/>
        <color indexed="8"/>
        <rFont val="Verdana"/>
      </rPr>
      <t>Does your cloud solution provider have access to your encryption keys?</t>
    </r>
  </si>
  <si>
    <t xml:space="preserve"> Firewalls, IDS, IPS, and Networking</t>
  </si>
  <si>
    <t>FIDP-01</t>
  </si>
  <si>
    <r>
      <rPr>
        <sz val="11"/>
        <color indexed="8"/>
        <rFont val="Verdana"/>
      </rPr>
      <t>Are you utilizing a stateful packet inspection (SPI) firewall?*</t>
    </r>
  </si>
  <si>
    <r>
      <rPr>
        <sz val="11"/>
        <color indexed="17"/>
        <rFont val="Verdana"/>
      </rPr>
      <t>Describe any plans to implement a SPI firewall.</t>
    </r>
  </si>
  <si>
    <t>FIDP-02</t>
  </si>
  <si>
    <r>
      <rPr>
        <sz val="11"/>
        <color indexed="8"/>
        <rFont val="Verdana"/>
      </rPr>
      <t>Do you have a documented policy for firewall change requests?*</t>
    </r>
  </si>
  <si>
    <r>
      <rPr>
        <sz val="11"/>
        <color indexed="17"/>
        <rFont val="Verdana"/>
      </rPr>
      <t>Describe your plans to implement a documented policy for firewall change requests.</t>
    </r>
  </si>
  <si>
    <t>FIDP-03</t>
  </si>
  <si>
    <r>
      <rPr>
        <sz val="11"/>
        <color indexed="8"/>
        <rFont val="Verdana"/>
      </rPr>
      <t>Have you implemented an intrusion detection system (network-based)?*</t>
    </r>
  </si>
  <si>
    <r>
      <rPr>
        <sz val="11"/>
        <color indexed="17"/>
        <rFont val="Verdana"/>
      </rPr>
      <t>Describe your plan to implement an intrusion detection system in your environment.</t>
    </r>
  </si>
  <si>
    <t>FIDP-04</t>
  </si>
  <si>
    <r>
      <rPr>
        <sz val="11"/>
        <color indexed="8"/>
        <rFont val="Verdana"/>
      </rPr>
      <t>Do you employ host-based intrusion detection?*</t>
    </r>
  </si>
  <si>
    <t>FIDP-05</t>
  </si>
  <si>
    <r>
      <rPr>
        <sz val="11"/>
        <color indexed="8"/>
        <rFont val="Verdana"/>
      </rPr>
      <t>Are audit logs available for all changes to the network, firewall, IDS, and IPS systems?*</t>
    </r>
  </si>
  <si>
    <r>
      <rPr>
        <sz val="11"/>
        <color indexed="17"/>
        <rFont val="Verdana"/>
      </rPr>
      <t>State plans to implement auditing capabilities for your network, firewall, IDS, and/or IPS.</t>
    </r>
  </si>
  <si>
    <t>FIDP-06</t>
  </si>
  <si>
    <r>
      <rPr>
        <sz val="11"/>
        <color indexed="8"/>
        <rFont val="Verdana"/>
      </rPr>
      <t>Is authority for firewall change approval documented? Please list approver names or titles in Additional Info.</t>
    </r>
  </si>
  <si>
    <r>
      <rPr>
        <sz val="11"/>
        <color indexed="17"/>
        <rFont val="Verdana"/>
      </rPr>
      <t>Describe how firewall changes are approved.</t>
    </r>
  </si>
  <si>
    <t>FIDP-07</t>
  </si>
  <si>
    <r>
      <rPr>
        <sz val="11"/>
        <color indexed="8"/>
        <rFont val="Verdana"/>
      </rPr>
      <t>Have you implemented an intrusion prevention system (network-based)?</t>
    </r>
  </si>
  <si>
    <r>
      <rPr>
        <sz val="11"/>
        <color indexed="17"/>
        <rFont val="Verdana"/>
      </rPr>
      <t>Describe your plan to implement an intrusion prevention system in your environment.</t>
    </r>
  </si>
  <si>
    <t>FIDP-08</t>
  </si>
  <si>
    <r>
      <rPr>
        <sz val="11"/>
        <color indexed="8"/>
        <rFont val="Verdana"/>
      </rPr>
      <t>Do you employ host-based intrusion prevention?</t>
    </r>
  </si>
  <si>
    <t>FIDP-09</t>
  </si>
  <si>
    <r>
      <rPr>
        <sz val="11"/>
        <color indexed="8"/>
        <rFont val="Verdana"/>
      </rPr>
      <t>Are you employing any next-generation persistent threat (NGPT) monitoring?</t>
    </r>
  </si>
  <si>
    <r>
      <rPr>
        <sz val="11"/>
        <color indexed="17"/>
        <rFont val="Verdana"/>
      </rPr>
      <t>Describe your intent to implement NGPT monitoring.</t>
    </r>
  </si>
  <si>
    <t>FIDP-10</t>
  </si>
  <si>
    <r>
      <rPr>
        <sz val="11"/>
        <color indexed="8"/>
        <rFont val="Verdana"/>
      </rPr>
      <t>Is intrusion monitoring performed internally or by a third-party service?</t>
    </r>
  </si>
  <si>
    <r>
      <rPr>
        <sz val="11"/>
        <color indexed="17"/>
        <rFont val="Verdana"/>
      </rPr>
      <t>In addition to stating your intrusion monitoring strategy, provide a brief summary of its implementation.</t>
    </r>
  </si>
  <si>
    <t>FIDP-11</t>
  </si>
  <si>
    <r>
      <rPr>
        <sz val="11"/>
        <color indexed="8"/>
        <rFont val="Verdana"/>
      </rPr>
      <t>Do you monitor for intrusions on a 24 x 7 x 365 basis?</t>
    </r>
  </si>
  <si>
    <r>
      <rPr>
        <sz val="11"/>
        <color indexed="17"/>
        <rFont val="Verdana"/>
      </rPr>
      <t>State plans to implement 24 x 7 x 365 intrusion monitoring in your environment(s).</t>
    </r>
  </si>
  <si>
    <t xml:space="preserve"> Incident Handling</t>
  </si>
  <si>
    <t>HFIH-01</t>
  </si>
  <si>
    <r>
      <rPr>
        <sz val="11"/>
        <color indexed="8"/>
        <rFont val="Verdana"/>
      </rPr>
      <t>Do you have a formal incident response plan?</t>
    </r>
  </si>
  <si>
    <r>
      <rPr>
        <sz val="11"/>
        <color indexed="17"/>
        <rFont val="Verdana"/>
      </rPr>
      <t>State plans to formalize an incident response plan.</t>
    </r>
  </si>
  <si>
    <t>HFIH-02</t>
  </si>
  <si>
    <r>
      <rPr>
        <sz val="11"/>
        <color indexed="8"/>
        <rFont val="Verdana"/>
      </rPr>
      <t>Do you either have an internal incident response team or retain an external team?</t>
    </r>
  </si>
  <si>
    <r>
      <rPr>
        <sz val="11"/>
        <color indexed="17"/>
        <rFont val="Verdana"/>
      </rPr>
      <t>Describe your timeline for implementing such a process for response and reporting.</t>
    </r>
  </si>
  <si>
    <t>HFIH-03</t>
  </si>
  <si>
    <r>
      <rPr>
        <sz val="11"/>
        <color indexed="8"/>
        <rFont val="Verdana"/>
      </rPr>
      <t>Do you have the capability to respond to incidents on a 24 x 7 x 365 basis?</t>
    </r>
  </si>
  <si>
    <r>
      <rPr>
        <sz val="11"/>
        <color indexed="17"/>
        <rFont val="Verdana"/>
      </rPr>
      <t>State plans for acquiring internal resources or an external team.</t>
    </r>
  </si>
  <si>
    <t>HFIH-04</t>
  </si>
  <si>
    <r>
      <rPr>
        <sz val="11"/>
        <color indexed="8"/>
        <rFont val="Verdana"/>
      </rPr>
      <t>Do you carry cyber-risk insurance to protect against unforeseen service outages, data that is lost or stolen, and security incidents?</t>
    </r>
  </si>
  <si>
    <t>No data, no service and so no  possible loss of either</t>
  </si>
  <si>
    <r>
      <rPr>
        <sz val="11"/>
        <color indexed="17"/>
        <rFont val="Verdana"/>
      </rPr>
      <t>State plans to implement coverage in the future or how you can provide breach/liabilty coverage to the institution without it.</t>
    </r>
  </si>
  <si>
    <t xml:space="preserve"> Vulnerability Management</t>
  </si>
  <si>
    <t>VULN-01</t>
  </si>
  <si>
    <r>
      <rPr>
        <sz val="11"/>
        <color indexed="8"/>
        <rFont val="Verdana"/>
      </rPr>
      <t>Are your systems and applications scanned with an authenticated user account for vulnerabilities (that are remediated) prior to new releases?*</t>
    </r>
  </si>
  <si>
    <t>There is no user authentication whatsoever</t>
  </si>
  <si>
    <r>
      <rPr>
        <sz val="11"/>
        <color indexed="17"/>
        <rFont val="Verdana"/>
      </rPr>
      <t>Describe plans to implement application vulnerability scanning (and remediation) prior to release.</t>
    </r>
  </si>
  <si>
    <t>VULN-02</t>
  </si>
  <si>
    <r>
      <rPr>
        <sz val="11"/>
        <color indexed="8"/>
        <rFont val="Verdana"/>
      </rPr>
      <t>Will you provide results of application and system vulnerability scans to the institution?*</t>
    </r>
  </si>
  <si>
    <t>But we have nothing to scan so there is nothing to provide.</t>
  </si>
  <si>
    <r>
      <rPr>
        <sz val="11"/>
        <color indexed="17"/>
        <rFont val="Verdana"/>
      </rPr>
      <t>Provide a reference to security scan documentation.</t>
    </r>
  </si>
  <si>
    <t>VULN-03</t>
  </si>
  <si>
    <r>
      <rPr>
        <sz val="11"/>
        <color indexed="8"/>
        <rFont val="Verdana"/>
      </rPr>
      <t>Will you allow the institution to perform its own vulnerability testing and/or scanning of your systems and/or application, provided that testing is performed at a mutually agreed upon time and date?*</t>
    </r>
  </si>
  <si>
    <t>Any institution should they so desire can audit our 100% opensource software at any time</t>
  </si>
  <si>
    <r>
      <rPr>
        <sz val="11"/>
        <color indexed="17"/>
        <rFont val="Verdana"/>
      </rPr>
      <t>Provide a brief summary for your response.</t>
    </r>
  </si>
  <si>
    <t>VULN-04</t>
  </si>
  <si>
    <r>
      <rPr>
        <sz val="11"/>
        <color indexed="8"/>
        <rFont val="Verdana"/>
      </rPr>
      <t>Have your systems and applications had a third-party security assessment completed in the last year?</t>
    </r>
  </si>
  <si>
    <r>
      <rPr>
        <sz val="11"/>
        <color indexed="17"/>
        <rFont val="Verdana"/>
      </rPr>
      <t>State plans to have your systems and applications assessed by a third party.</t>
    </r>
  </si>
  <si>
    <t>VULN-05</t>
  </si>
  <si>
    <r>
      <rPr>
        <sz val="11"/>
        <color indexed="8"/>
        <rFont val="Verdana"/>
      </rPr>
      <t>Do you regularly scan for common web application security vulnerabilities (e.g., SQL injection, XSS, XSRF, etc.)?</t>
    </r>
  </si>
  <si>
    <t>Because it is not a web application</t>
  </si>
  <si>
    <t>VULN-06</t>
  </si>
  <si>
    <r>
      <rPr>
        <sz val="11"/>
        <color indexed="8"/>
        <rFont val="Verdana"/>
      </rPr>
      <t>Are your systems and applications regularly scanned externally for vulnerabilities?</t>
    </r>
  </si>
  <si>
    <r>
      <rPr>
        <sz val="11"/>
        <color indexed="17"/>
        <rFont val="Verdana"/>
      </rPr>
      <t>Describe any plans to implement external vulnerability scanning for your applications.</t>
    </r>
  </si>
  <si>
    <r>
      <rPr>
        <b val="1"/>
        <sz val="20"/>
        <color indexed="9"/>
        <rFont val="Verdana"/>
      </rPr>
      <t xml:space="preserve">HECVAT Solution Provider Response - </t>
    </r>
    <r>
      <rPr>
        <b val="1"/>
        <i val="1"/>
        <sz val="20"/>
        <color indexed="9"/>
        <rFont val="Verdana"/>
      </rPr>
      <t>IT Accessibility</t>
    </r>
  </si>
  <si>
    <t xml:space="preserve"> IT Accessibility</t>
  </si>
  <si>
    <t>ITAC-01</t>
  </si>
  <si>
    <r>
      <rPr>
        <sz val="11"/>
        <color indexed="8"/>
        <rFont val="Verdana"/>
      </rPr>
      <t>Solution Provider Accessibility Contact Name</t>
    </r>
  </si>
  <si>
    <t>ITAC-02</t>
  </si>
  <si>
    <r>
      <rPr>
        <sz val="11"/>
        <color indexed="8"/>
        <rFont val="Verdana"/>
      </rPr>
      <t>Solution Provider Accessibility Contact Title</t>
    </r>
  </si>
  <si>
    <t>ITAC-03</t>
  </si>
  <si>
    <r>
      <rPr>
        <sz val="11"/>
        <color indexed="8"/>
        <rFont val="Verdana"/>
      </rPr>
      <t>Solution Provider Accessibility Contact Email</t>
    </r>
  </si>
  <si>
    <t>ITAC-04</t>
  </si>
  <si>
    <r>
      <rPr>
        <sz val="11"/>
        <color indexed="8"/>
        <rFont val="Verdana"/>
      </rPr>
      <t>Solution Provider Accessibility Contact Phone Number</t>
    </r>
  </si>
  <si>
    <t>ITAC-05</t>
  </si>
  <si>
    <r>
      <rPr>
        <sz val="11"/>
        <color indexed="8"/>
        <rFont val="Verdana"/>
      </rPr>
      <t>Web Link to Accessibility Statement or VPAT</t>
    </r>
  </si>
  <si>
    <r>
      <rPr>
        <u val="single"/>
        <sz val="11"/>
        <color indexed="15"/>
        <rFont val="Verdana"/>
      </rPr>
      <t>https://jasp-stats.org/wp-content/uploads/2023/07/VPAT_JASP.pdf</t>
    </r>
  </si>
  <si>
    <r>
      <rPr>
        <sz val="11"/>
        <color indexed="17"/>
        <rFont val="Verdana"/>
      </rPr>
      <t>VPAT can also be added as an attachment</t>
    </r>
  </si>
  <si>
    <t>ITAC-06</t>
  </si>
  <si>
    <r>
      <rPr>
        <sz val="11"/>
        <color indexed="8"/>
        <rFont val="Verdana"/>
      </rPr>
      <t>Has a VPAT or ACR been created or updated for the solution and version under consideration within the past 12 months?*</t>
    </r>
  </si>
  <si>
    <t xml:space="preserve">The older version still </t>
  </si>
  <si>
    <r>
      <rPr>
        <sz val="11"/>
        <color indexed="17"/>
        <rFont val="Verdana"/>
      </rPr>
      <t>Please state your plans (when and by whom) to complete a VPAT.</t>
    </r>
  </si>
  <si>
    <t>ITAC-07</t>
  </si>
  <si>
    <r>
      <rPr>
        <sz val="11"/>
        <color indexed="8"/>
        <rFont val="Verdana"/>
      </rPr>
      <t>Will your company agree to meet your stated accessibility standard or WCAG 2.1 AA as part of your contractual agreement for the solution?*</t>
    </r>
  </si>
  <si>
    <t>ITAC-08</t>
  </si>
  <si>
    <r>
      <rPr>
        <sz val="11"/>
        <color indexed="8"/>
        <rFont val="Verdana"/>
      </rPr>
      <t>Does the solution substantially conform to WCAG 2.1 AA?*</t>
    </r>
  </si>
  <si>
    <t>We would like to add (for instance) screenreader support, but a component in our software is rather hard to configure for this.</t>
  </si>
  <si>
    <t>ITAC-09</t>
  </si>
  <si>
    <r>
      <rPr>
        <sz val="11"/>
        <color indexed="8"/>
        <rFont val="Verdana"/>
      </rPr>
      <t>Do you have a documented and implemented process for reporting and tracking accessibility issues?*</t>
    </r>
  </si>
  <si>
    <r>
      <rPr>
        <sz val="11"/>
        <color indexed="8"/>
        <rFont val="Verdana"/>
      </rPr>
      <t xml:space="preserve">Via an issue in our public issue tracker </t>
    </r>
    <r>
      <rPr>
        <u val="single"/>
        <sz val="11"/>
        <color indexed="15"/>
        <rFont val="Verdana"/>
      </rPr>
      <t>github.com/jasp-stats/jasp-issues/issues</t>
    </r>
  </si>
  <si>
    <r>
      <rPr>
        <sz val="11"/>
        <color indexed="17"/>
        <rFont val="Verdana"/>
      </rPr>
      <t>State how users should report accessibility issues. Describe any expected related process updates.</t>
    </r>
  </si>
  <si>
    <t>ITAC-10</t>
  </si>
  <si>
    <r>
      <rPr>
        <sz val="11"/>
        <color indexed="8"/>
        <rFont val="Verdana"/>
      </rPr>
      <t>Do you have documentation to support the accessibility features of your solution?</t>
    </r>
  </si>
  <si>
    <r>
      <rPr>
        <sz val="11"/>
        <color indexed="17"/>
        <rFont val="Verdana"/>
      </rPr>
      <t>Provide plans for any documentation that would make accessible content, features, and functions easily knowable by end users.</t>
    </r>
  </si>
  <si>
    <t>ITAC-11</t>
  </si>
  <si>
    <r>
      <rPr>
        <sz val="11"/>
        <color indexed="8"/>
        <rFont val="Verdana"/>
      </rPr>
      <t>Has a third-party expert conducted an audit of the most recent version of your solution?</t>
    </r>
  </si>
  <si>
    <r>
      <rPr>
        <sz val="11"/>
        <color indexed="17"/>
        <rFont val="Verdana"/>
      </rPr>
      <t>Please provide plans (when and by whom) of any planned audit, or a rationale if no third-party audit is planned.</t>
    </r>
  </si>
  <si>
    <t>ITAC-12</t>
  </si>
  <si>
    <r>
      <rPr>
        <sz val="11"/>
        <color indexed="8"/>
        <rFont val="Verdana"/>
      </rPr>
      <t>Do you have a documented and implemented process for verifying accessibility conformance?</t>
    </r>
  </si>
  <si>
    <r>
      <rPr>
        <sz val="11"/>
        <color indexed="17"/>
        <rFont val="Verdana"/>
      </rPr>
      <t>Summarize how you ensure accessible solutions. Provide plans to develop documented processes to validate accessibility.</t>
    </r>
  </si>
  <si>
    <t>ITAC-13</t>
  </si>
  <si>
    <r>
      <rPr>
        <sz val="11"/>
        <color indexed="8"/>
        <rFont val="Verdana"/>
      </rPr>
      <t>Have you adopted a technical or legal standard of conformance for the solution?</t>
    </r>
  </si>
  <si>
    <r>
      <rPr>
        <sz val="11"/>
        <color indexed="17"/>
        <rFont val="Verdana"/>
      </rPr>
      <t>Summarize your decision to not adopt a technical or legal standard of conformance for the solution.</t>
    </r>
  </si>
  <si>
    <t>ITAC-14</t>
  </si>
  <si>
    <r>
      <rPr>
        <sz val="11"/>
        <color indexed="8"/>
        <rFont val="Verdana"/>
      </rPr>
      <t>Can you provide a current, detailed accessibility roadmap with delivery timelines?</t>
    </r>
  </si>
  <si>
    <r>
      <rPr>
        <sz val="11"/>
        <color indexed="17"/>
        <rFont val="Verdana"/>
      </rPr>
      <t>Please provide any plans to develop and share an accessibility roadmap in the future.</t>
    </r>
  </si>
  <si>
    <t>ITAC-15</t>
  </si>
  <si>
    <r>
      <rPr>
        <sz val="11"/>
        <color indexed="8"/>
        <rFont val="Verdana"/>
      </rPr>
      <t>Do you expect your staff to maintain a current skill set in IT accessibility?</t>
    </r>
  </si>
  <si>
    <r>
      <rPr>
        <sz val="11"/>
        <color indexed="17"/>
        <rFont val="Verdana"/>
      </rPr>
      <t>Describe any plans to ensure appropriate and ongoing staff knowledge about accessibility.</t>
    </r>
  </si>
  <si>
    <t>ITAC-16</t>
  </si>
  <si>
    <r>
      <rPr>
        <sz val="11"/>
        <color indexed="8"/>
        <rFont val="Verdana"/>
      </rPr>
      <t>Do you have documented processes and procedures for implementing accessibility into your development lifecycle?</t>
    </r>
  </si>
  <si>
    <r>
      <rPr>
        <sz val="11"/>
        <color indexed="17"/>
        <rFont val="Verdana"/>
      </rPr>
      <t>Describe any plans to update processes and procedures to better incorporate accessibility.</t>
    </r>
  </si>
  <si>
    <t>ITAC-17</t>
  </si>
  <si>
    <r>
      <rPr>
        <sz val="11"/>
        <color indexed="8"/>
        <rFont val="Verdana"/>
      </rPr>
      <t>Can all functions of the application or service be performed using only the keyboard?</t>
    </r>
  </si>
  <si>
    <t>This is not verified, but JASP has substantial if not complete support for using only the keyboard.</t>
  </si>
  <si>
    <r>
      <rPr>
        <sz val="11"/>
        <color indexed="17"/>
        <rFont val="Verdana"/>
      </rPr>
      <t>Indicate a plan to test the solution; develop a roadmap for keyboard accessibility or any further context.</t>
    </r>
  </si>
  <si>
    <t>ITAC-18</t>
  </si>
  <si>
    <r>
      <rPr>
        <sz val="11"/>
        <color indexed="8"/>
        <rFont val="Verdana"/>
      </rPr>
      <t>Does your product rely on activating a special "accessibility mode," a "lite version," or using an alternate interface (including “overlay” or AI-based alternates)  for accessibility purposes?</t>
    </r>
  </si>
  <si>
    <r>
      <rPr>
        <b val="1"/>
        <sz val="20"/>
        <color indexed="9"/>
        <rFont val="Verdana"/>
      </rPr>
      <t xml:space="preserve">HECVAT Solution Provider Response - </t>
    </r>
    <r>
      <rPr>
        <b val="1"/>
        <i val="1"/>
        <sz val="20"/>
        <color indexed="9"/>
        <rFont val="Verdana"/>
      </rPr>
      <t>Case-Specific</t>
    </r>
    <r>
      <rPr>
        <b val="1"/>
        <sz val="20"/>
        <color indexed="9"/>
        <rFont val="Verdana"/>
      </rPr>
      <t xml:space="preserve"> </t>
    </r>
    <r>
      <rPr>
        <b val="1"/>
        <i val="1"/>
        <sz val="20"/>
        <color indexed="9"/>
        <rFont val="Verdana"/>
      </rPr>
      <t>Questions</t>
    </r>
  </si>
  <si>
    <r>
      <rPr>
        <sz val="11"/>
        <color indexed="8"/>
        <rFont val="Verdana"/>
      </rPr>
      <t>No</t>
    </r>
  </si>
  <si>
    <t xml:space="preserve"> Consulting Services</t>
  </si>
  <si>
    <t>CONS-01</t>
  </si>
  <si>
    <r>
      <rPr>
        <sz val="11"/>
        <color indexed="8"/>
        <rFont val="Verdana"/>
      </rPr>
      <t>Will the consultant require access to the institution's network resources?*</t>
    </r>
  </si>
  <si>
    <t>Based on the response to REQU-03 on the "START HERE" tab, this question does not apply to this product or service.</t>
  </si>
  <si>
    <t>CONS-02</t>
  </si>
  <si>
    <r>
      <rPr>
        <sz val="11"/>
        <color indexed="8"/>
        <rFont val="Verdana"/>
      </rPr>
      <t>Has the consultant received training on (sensitive, HIPAA, PCI, etc.) data handling?*</t>
    </r>
  </si>
  <si>
    <t>CONS-03</t>
  </si>
  <si>
    <r>
      <rPr>
        <sz val="11"/>
        <color indexed="8"/>
        <rFont val="Verdana"/>
      </rPr>
      <t>Is the data encrypted (at rest) while in the consultant's possession?*</t>
    </r>
  </si>
  <si>
    <t>CONS-04</t>
  </si>
  <si>
    <r>
      <rPr>
        <sz val="11"/>
        <color indexed="8"/>
        <rFont val="Verdana"/>
      </rPr>
      <t>Can access be restricted based on source IP address?*</t>
    </r>
  </si>
  <si>
    <t>CONS-05</t>
  </si>
  <si>
    <r>
      <rPr>
        <sz val="11"/>
        <color indexed="8"/>
        <rFont val="Verdana"/>
      </rPr>
      <t>Will the consulting take place on-premises?</t>
    </r>
  </si>
  <si>
    <t>CONS-06</t>
  </si>
  <si>
    <r>
      <rPr>
        <sz val="11"/>
        <color indexed="8"/>
        <rFont val="Verdana"/>
      </rPr>
      <t>Will the consultant require access to hardware in the institution's data centers?</t>
    </r>
  </si>
  <si>
    <t>CONS-07</t>
  </si>
  <si>
    <r>
      <rPr>
        <sz val="11"/>
        <color indexed="8"/>
        <rFont val="Verdana"/>
      </rPr>
      <t>Will the consultant require an account within the institution's domain (@*.edu)?</t>
    </r>
  </si>
  <si>
    <t>CONS-08</t>
  </si>
  <si>
    <r>
      <rPr>
        <sz val="11"/>
        <color indexed="8"/>
        <rFont val="Verdana"/>
      </rPr>
      <t>Will any data be transferred to the consultant's possession?</t>
    </r>
  </si>
  <si>
    <t>CONS-09</t>
  </si>
  <si>
    <r>
      <rPr>
        <sz val="11"/>
        <color indexed="8"/>
        <rFont val="Verdana"/>
      </rPr>
      <t>Will the consultant need remote access to the institution's network or systems?</t>
    </r>
  </si>
  <si>
    <t xml:space="preserve">HIPAA Compliance </t>
  </si>
  <si>
    <t>HIPA-01</t>
  </si>
  <si>
    <r>
      <rPr>
        <sz val="11"/>
        <color indexed="8"/>
        <rFont val="Verdana"/>
      </rPr>
      <t>Do your workforce members receive regular training related to the Health Insurance Portability and Accountability Act (HIPAA) Privacy and Security Rules and the HITECH Act?*</t>
    </r>
  </si>
  <si>
    <t>Based on the response to REQU-05 on the "START HERE" tab, this question does not apply to this product or service.</t>
  </si>
  <si>
    <t>HIPA-02</t>
  </si>
  <si>
    <r>
      <rPr>
        <sz val="11"/>
        <color indexed="8"/>
        <rFont val="Verdana"/>
      </rPr>
      <t>Have you identified areas of risk?*</t>
    </r>
  </si>
  <si>
    <t>HIPA-03</t>
  </si>
  <si>
    <r>
      <rPr>
        <sz val="11"/>
        <color indexed="8"/>
        <rFont val="Verdana"/>
      </rPr>
      <t>Have the relevant policies/plans been tested?*</t>
    </r>
  </si>
  <si>
    <t>HIPA-04</t>
  </si>
  <si>
    <r>
      <rPr>
        <sz val="11"/>
        <color indexed="8"/>
        <rFont val="Verdana"/>
      </rPr>
      <t>Have you entered into a Business Associate Agreements with all subcontractors who may have access to protected health information (PHI)?*</t>
    </r>
  </si>
  <si>
    <t>HIPA-05</t>
  </si>
  <si>
    <r>
      <rPr>
        <sz val="11"/>
        <color indexed="8"/>
        <rFont val="Verdana"/>
      </rPr>
      <t>Do you monitor or receive information regarding changes in HIPAA regulations?</t>
    </r>
  </si>
  <si>
    <t>HIPA-06</t>
  </si>
  <si>
    <r>
      <rPr>
        <sz val="11"/>
        <color indexed="8"/>
        <rFont val="Verdana"/>
      </rPr>
      <t>Has your organization designated HIPAA Privacy and Security officers as required by the rules?</t>
    </r>
  </si>
  <si>
    <t>HIPA-07</t>
  </si>
  <si>
    <r>
      <rPr>
        <sz val="11"/>
        <color indexed="8"/>
        <rFont val="Verdana"/>
      </rPr>
      <t>Do you comply with the requirements of the Health Information Technology for Economic and Clinical Health Act (HITECH)?</t>
    </r>
  </si>
  <si>
    <t>HIPA-08</t>
  </si>
  <si>
    <r>
      <rPr>
        <sz val="11"/>
        <color indexed="8"/>
        <rFont val="Verdana"/>
      </rPr>
      <t>Have you conducted a risk analysis as required under the HIPAA Security Rule?</t>
    </r>
  </si>
  <si>
    <t>HIPA-09</t>
  </si>
  <si>
    <r>
      <rPr>
        <sz val="11"/>
        <color indexed="8"/>
        <rFont val="Verdana"/>
      </rPr>
      <t>Have you taken actions to mitigate the identified risks?</t>
    </r>
  </si>
  <si>
    <t>HIPA-10</t>
  </si>
  <si>
    <r>
      <rPr>
        <sz val="11"/>
        <color indexed="8"/>
        <rFont val="Verdana"/>
      </rPr>
      <t>Does your application require user and system administrator password changes at a frequency no greater than 90 days?</t>
    </r>
  </si>
  <si>
    <t>HIPA-11</t>
  </si>
  <si>
    <r>
      <rPr>
        <sz val="11"/>
        <color indexed="8"/>
        <rFont val="Verdana"/>
      </rPr>
      <t>Does your application require users to set their own password after an administrator reset or on first use of the account?</t>
    </r>
  </si>
  <si>
    <t>HIPA-12</t>
  </si>
  <si>
    <r>
      <rPr>
        <sz val="11"/>
        <color indexed="8"/>
        <rFont val="Verdana"/>
      </rPr>
      <t>Does your application lock out an account after a number of failed login attempts?</t>
    </r>
  </si>
  <si>
    <t>HIPA-13</t>
  </si>
  <si>
    <r>
      <rPr>
        <sz val="11"/>
        <color indexed="8"/>
        <rFont val="Verdana"/>
      </rPr>
      <t>Does your application automatically lock or log-out an account after a period of inactivity?</t>
    </r>
  </si>
  <si>
    <t>HIPA-14</t>
  </si>
  <si>
    <r>
      <rPr>
        <sz val="11"/>
        <color indexed="8"/>
        <rFont val="Verdana"/>
      </rPr>
      <t>Are passwords visible in plain text, whether when stored or entered, including service level accounts (i.e., database accounts, etc.)?</t>
    </r>
  </si>
  <si>
    <t>HIPA-15</t>
  </si>
  <si>
    <r>
      <rPr>
        <sz val="11"/>
        <color indexed="8"/>
        <rFont val="Verdana"/>
      </rPr>
      <t>If the application is institution-hosted, can all service level and administrative account passwords be changed by the institution?</t>
    </r>
  </si>
  <si>
    <t>HIPA-16</t>
  </si>
  <si>
    <r>
      <rPr>
        <sz val="11"/>
        <color indexed="8"/>
        <rFont val="Verdana"/>
      </rPr>
      <t>Does your application provide the ability to define user access levels?</t>
    </r>
  </si>
  <si>
    <t>HIPA-17</t>
  </si>
  <si>
    <r>
      <rPr>
        <sz val="11"/>
        <color indexed="8"/>
        <rFont val="Verdana"/>
      </rPr>
      <t>Does your application support varying levels of access to administrative tasks defined individually per user?</t>
    </r>
  </si>
  <si>
    <t>HIPA-18</t>
  </si>
  <si>
    <r>
      <rPr>
        <sz val="11"/>
        <color indexed="8"/>
        <rFont val="Verdana"/>
      </rPr>
      <t>Does your application support varying levels of access to records based on user ID?</t>
    </r>
  </si>
  <si>
    <t>HIPA-19</t>
  </si>
  <si>
    <r>
      <rPr>
        <sz val="11"/>
        <color indexed="8"/>
        <rFont val="Verdana"/>
      </rPr>
      <t>Is there a limit to the number of groups to which a user can be assigned?</t>
    </r>
  </si>
  <si>
    <t>HIPA-20</t>
  </si>
  <si>
    <r>
      <rPr>
        <sz val="11"/>
        <color indexed="8"/>
        <rFont val="Verdana"/>
      </rPr>
      <t>Do accounts used for solution provider-supplied remote support abide by the same authentication policies and access logging as the rest of the system?</t>
    </r>
  </si>
  <si>
    <t>HIPA-21</t>
  </si>
  <si>
    <r>
      <rPr>
        <sz val="11"/>
        <color indexed="8"/>
        <rFont val="Verdana"/>
      </rPr>
      <t>Does the application log record access including specific user, date/time of access, and originating IP or device?</t>
    </r>
  </si>
  <si>
    <t>HIPA-22</t>
  </si>
  <si>
    <r>
      <rPr>
        <sz val="11"/>
        <color indexed="8"/>
        <rFont val="Verdana"/>
      </rPr>
      <t>Does the application log administrative activity, such as user account access changes and password changes, including specific user, date/time of changes, and originating IP or device?</t>
    </r>
  </si>
  <si>
    <t>HIPA-23</t>
  </si>
  <si>
    <r>
      <rPr>
        <sz val="11"/>
        <color indexed="8"/>
        <rFont val="Verdana"/>
      </rPr>
      <t>Do you retain logs for at least as long as required by HIPAA regulations?</t>
    </r>
  </si>
  <si>
    <t>HIPA-24</t>
  </si>
  <si>
    <r>
      <rPr>
        <sz val="11"/>
        <color indexed="8"/>
        <rFont val="Verdana"/>
      </rPr>
      <t>Can the application logs be archived?</t>
    </r>
  </si>
  <si>
    <t>HIPA-25</t>
  </si>
  <si>
    <r>
      <rPr>
        <sz val="11"/>
        <color indexed="8"/>
        <rFont val="Verdana"/>
      </rPr>
      <t>Can the application logs be saved externally?</t>
    </r>
  </si>
  <si>
    <t>HIPA-26</t>
  </si>
  <si>
    <r>
      <rPr>
        <sz val="11"/>
        <color indexed="8"/>
        <rFont val="Verdana"/>
      </rPr>
      <t>Do you have a disaster recovery plan and emergency mode operation plan?</t>
    </r>
  </si>
  <si>
    <t>HIPA-27</t>
  </si>
  <si>
    <r>
      <rPr>
        <sz val="11"/>
        <color indexed="8"/>
        <rFont val="Verdana"/>
      </rPr>
      <t>Can you provide a HIPAA compliance attestation document?</t>
    </r>
  </si>
  <si>
    <t>HIPA-28</t>
  </si>
  <si>
    <r>
      <rPr>
        <sz val="11"/>
        <color indexed="8"/>
        <rFont val="Verdana"/>
      </rPr>
      <t>Are you willing to enter into a Business Associate Agreement (BAA)?</t>
    </r>
  </si>
  <si>
    <t>HIPA-29</t>
  </si>
  <si>
    <r>
      <rPr>
        <sz val="11"/>
        <color indexed="8"/>
        <rFont val="Verdana"/>
      </rPr>
      <t>Do your data backup and retention policies and practices meet HIPAA requirements?</t>
    </r>
  </si>
  <si>
    <t xml:space="preserve"> Payment Card Industry Data Security Standard (PCI DSS)</t>
  </si>
  <si>
    <t>PCID-01</t>
  </si>
  <si>
    <r>
      <rPr>
        <sz val="11"/>
        <color indexed="8"/>
        <rFont val="Verdana"/>
      </rPr>
      <t>Do you have a current, executed within the past year, Attestation of Compliance (AoC) or Report on Compliance (RoC)?*</t>
    </r>
  </si>
  <si>
    <t>Based on the response to REQU-06 on the "START HERE" tab, this question does not apply to this product or service.</t>
  </si>
  <si>
    <t>PCID-02</t>
  </si>
  <si>
    <r>
      <rPr>
        <sz val="11"/>
        <color indexed="8"/>
        <rFont val="Verdana"/>
      </rPr>
      <t>Is the application listed as an approved Payment Application Data Security Standard (PA-DSS) application?*</t>
    </r>
  </si>
  <si>
    <t>PCID-03</t>
  </si>
  <si>
    <r>
      <rPr>
        <sz val="11"/>
        <color indexed="8"/>
        <rFont val="Verdana"/>
      </rPr>
      <t>Does the system or solutions use a third party to collect, store, process, or transmit cardholder (payment/credit/debt card) data?*</t>
    </r>
  </si>
  <si>
    <t>PCID-04</t>
  </si>
  <si>
    <r>
      <rPr>
        <sz val="11"/>
        <color indexed="8"/>
        <rFont val="Verdana"/>
      </rPr>
      <t>Do your systems or solutions store, process, or transmit cardholder (payment/credit/debt card) data?</t>
    </r>
  </si>
  <si>
    <t>PCID-05</t>
  </si>
  <si>
    <r>
      <rPr>
        <sz val="11"/>
        <color indexed="8"/>
        <rFont val="Verdana"/>
      </rPr>
      <t>Are you compliant with the Payment Card Industry Data Security Standard (PCI DSS)?</t>
    </r>
  </si>
  <si>
    <t>PCID-06</t>
  </si>
  <si>
    <r>
      <rPr>
        <sz val="11"/>
        <color indexed="8"/>
        <rFont val="Verdana"/>
      </rPr>
      <t>Are you classified as a service provider?</t>
    </r>
  </si>
  <si>
    <t>PCID-07</t>
  </si>
  <si>
    <r>
      <rPr>
        <sz val="11"/>
        <color indexed="8"/>
        <rFont val="Verdana"/>
      </rPr>
      <t>Are you on the list of Visa approved service providers?</t>
    </r>
  </si>
  <si>
    <t>PCID-08</t>
  </si>
  <si>
    <r>
      <rPr>
        <sz val="11"/>
        <color indexed="8"/>
        <rFont val="Verdana"/>
      </rPr>
      <t>Are you classified as a merchant? If so, what level (1, 2, 3, 4)?</t>
    </r>
  </si>
  <si>
    <t>PCID-09</t>
  </si>
  <si>
    <r>
      <rPr>
        <sz val="11"/>
        <color indexed="8"/>
        <rFont val="Verdana"/>
      </rPr>
      <t>Describe the architecture employed by the system to verify and authorize credit card transactions.</t>
    </r>
  </si>
  <si>
    <t>PCID-10</t>
  </si>
  <si>
    <r>
      <rPr>
        <sz val="11"/>
        <color indexed="8"/>
        <rFont val="Verdana"/>
      </rPr>
      <t>What payment processors/gateways does the system support?</t>
    </r>
  </si>
  <si>
    <t>PCID-11</t>
  </si>
  <si>
    <r>
      <rPr>
        <sz val="11"/>
        <color indexed="8"/>
        <rFont val="Verdana"/>
      </rPr>
      <t>Can the application be installed in a PCI DSS–compliant manner?</t>
    </r>
  </si>
  <si>
    <t>PCID-12</t>
  </si>
  <si>
    <r>
      <rPr>
        <sz val="11"/>
        <color indexed="8"/>
        <rFont val="Verdana"/>
      </rPr>
      <t>Include documentation describing the system's abilities to comply with the PCI DSS and any features or capabilities of the system that must be added or changed in order to operate in compliance with the standards.</t>
    </r>
  </si>
  <si>
    <t xml:space="preserve"> On-Premises Data Solutions</t>
  </si>
  <si>
    <t>OPEM-01</t>
  </si>
  <si>
    <r>
      <rPr>
        <sz val="11"/>
        <color indexed="8"/>
        <rFont val="Verdana"/>
      </rPr>
      <t>Do you support role-based access control (RBAC) for system administrators?</t>
    </r>
  </si>
  <si>
    <t>Based on the response to REQU-07 on the "START HERE" tab, this question does not apply to this product or service.</t>
  </si>
  <si>
    <t>OPEM-02</t>
  </si>
  <si>
    <r>
      <rPr>
        <sz val="11"/>
        <color indexed="8"/>
        <rFont val="Verdana"/>
      </rPr>
      <t>Can your employees access customer systems remotely?</t>
    </r>
  </si>
  <si>
    <t>OPEM-03</t>
  </si>
  <si>
    <r>
      <rPr>
        <sz val="11"/>
        <color indexed="8"/>
        <rFont val="Verdana"/>
      </rPr>
      <t>Can you provide overall system and/or application architecture diagrams including a full description of the data communications architecture for all components of the system?</t>
    </r>
  </si>
  <si>
    <t>OPEM-04</t>
  </si>
  <si>
    <r>
      <rPr>
        <sz val="11"/>
        <color indexed="8"/>
        <rFont val="Verdana"/>
      </rPr>
      <t>Do you require remote management of the system?</t>
    </r>
  </si>
  <si>
    <t>OPEM-05</t>
  </si>
  <si>
    <r>
      <rPr>
        <sz val="11"/>
        <color indexed="8"/>
        <rFont val="Verdana"/>
      </rPr>
      <t>If you answered "yes" to OPEM-04, are your remote actions and changes logged or otherwise visible to the campus?</t>
    </r>
  </si>
  <si>
    <t>OPEM-06</t>
  </si>
  <si>
    <r>
      <rPr>
        <sz val="11"/>
        <color indexed="8"/>
        <rFont val="Verdana"/>
      </rPr>
      <t>If you maintain remote access to the system, will you handle data in a FERPA-compliant manner?</t>
    </r>
  </si>
  <si>
    <t>OPEM-07</t>
  </si>
  <si>
    <r>
      <rPr>
        <sz val="11"/>
        <color indexed="8"/>
        <rFont val="Verdana"/>
      </rPr>
      <t>Do you support campus status monitoring through SNMPv3 or other means?</t>
    </r>
  </si>
  <si>
    <t>OPEM-08</t>
  </si>
  <si>
    <r>
      <rPr>
        <sz val="11"/>
        <color indexed="8"/>
        <rFont val="Verdana"/>
      </rPr>
      <t>Describe or provide a reference to any other safeguards used to monitor for malicious activity.</t>
    </r>
  </si>
  <si>
    <t>OPEM-09</t>
  </si>
  <si>
    <r>
      <rPr>
        <sz val="11"/>
        <color indexed="8"/>
        <rFont val="Verdana"/>
      </rPr>
      <t>Describe how long your organization has conducted business in this area.</t>
    </r>
  </si>
  <si>
    <t>OPEM-10</t>
  </si>
  <si>
    <r>
      <rPr>
        <sz val="11"/>
        <color indexed="8"/>
        <rFont val="Verdana"/>
      </rPr>
      <t>Do you have existing higher education customers?</t>
    </r>
  </si>
  <si>
    <r>
      <rPr>
        <b val="1"/>
        <sz val="20"/>
        <color indexed="9"/>
        <rFont val="Verdana"/>
      </rPr>
      <t>HECVAT Solution Provider Response -</t>
    </r>
    <r>
      <rPr>
        <b val="1"/>
        <i val="1"/>
        <sz val="20"/>
        <color indexed="9"/>
        <rFont val="Verdana"/>
      </rPr>
      <t xml:space="preserve"> AI</t>
    </r>
  </si>
  <si>
    <t xml:space="preserve"> AI Qualifying Questions</t>
  </si>
  <si>
    <t>AIQU-01</t>
  </si>
  <si>
    <r>
      <rPr>
        <sz val="11"/>
        <color indexed="8"/>
        <rFont val="Verdana"/>
      </rPr>
      <t>Does your solution leverage machine learning (ML) or do you plan to do so in the next 12 months?</t>
    </r>
  </si>
  <si>
    <t>Based on the response to REQU-04 on the "START HERE" tab, this question does not apply to this product or service.</t>
  </si>
  <si>
    <t>AIQU-02</t>
  </si>
  <si>
    <r>
      <rPr>
        <sz val="11"/>
        <color indexed="8"/>
        <rFont val="Verdana"/>
      </rPr>
      <t>Does your solution leverage a large language model (LLM) or do you plan to do so in the next 12 months?</t>
    </r>
  </si>
  <si>
    <t xml:space="preserve"> General AI Questions</t>
  </si>
  <si>
    <t>AIGN-01</t>
  </si>
  <si>
    <r>
      <rPr>
        <sz val="11"/>
        <color indexed="8"/>
        <rFont val="Verdana"/>
      </rPr>
      <t>Does your solution have an AI risk model when developing or implementing your solution's AI model?*</t>
    </r>
  </si>
  <si>
    <t>AIGN-02</t>
  </si>
  <si>
    <r>
      <rPr>
        <sz val="11"/>
        <color indexed="8"/>
        <rFont val="Verdana"/>
      </rPr>
      <t>Can your solution's AI features be disabled by tenant and/or user?*</t>
    </r>
  </si>
  <si>
    <t>AIGN-03</t>
  </si>
  <si>
    <r>
      <rPr>
        <sz val="11"/>
        <color indexed="8"/>
        <rFont val="Verdana"/>
      </rPr>
      <t>Have your staff completed responsible AI training?*</t>
    </r>
  </si>
  <si>
    <t>AIGN-04</t>
  </si>
  <si>
    <r>
      <rPr>
        <sz val="11"/>
        <color indexed="8"/>
        <rFont val="Verdana"/>
      </rPr>
      <t>Please describe the capabilities of your solution's AI features.</t>
    </r>
  </si>
  <si>
    <t>AIGN-05</t>
  </si>
  <si>
    <r>
      <rPr>
        <sz val="11"/>
        <color indexed="8"/>
        <rFont val="Verdana"/>
      </rPr>
      <t>Does your solution support business rules to protect sensitive data from being ingested by the AI model?</t>
    </r>
  </si>
  <si>
    <t xml:space="preserve"> AI Policy</t>
  </si>
  <si>
    <t>AIPL-01</t>
  </si>
  <si>
    <r>
      <rPr>
        <sz val="11"/>
        <color indexed="8"/>
        <rFont val="Verdana"/>
      </rPr>
      <t>Are your AI developer's policies, processes, procedures, and practices across the organization related to the mapping, measuring, and managing of AI risks conspicuously posted, unambiguous, and implemented effectively?*</t>
    </r>
  </si>
  <si>
    <t>AIPL-02</t>
  </si>
  <si>
    <r>
      <rPr>
        <sz val="11"/>
        <color indexed="8"/>
        <rFont val="Verdana"/>
      </rPr>
      <t>Have you identified and measured AI risks?*</t>
    </r>
  </si>
  <si>
    <t>AIPL-03</t>
  </si>
  <si>
    <r>
      <rPr>
        <sz val="11"/>
        <color indexed="8"/>
        <rFont val="Verdana"/>
      </rPr>
      <t>In the event of an incident, can your solution's AI features be disabled in a timely manner?*</t>
    </r>
  </si>
  <si>
    <t>AIPL-04</t>
  </si>
  <si>
    <r>
      <rPr>
        <sz val="11"/>
        <color indexed="8"/>
        <rFont val="Verdana"/>
      </rPr>
      <t>If disabled because of an incident, can your solution's AI features be re-enabled in a timely manner?*</t>
    </r>
  </si>
  <si>
    <t>AIPL-05</t>
  </si>
  <si>
    <r>
      <rPr>
        <sz val="11"/>
        <color indexed="8"/>
        <rFont val="Verdana"/>
      </rPr>
      <t>Do you have documented technical and procedural processes to address potential negative impacts of AI as described by the AI Risk Management Framework (RMF)?</t>
    </r>
  </si>
  <si>
    <t xml:space="preserve"> AI Data Security</t>
  </si>
  <si>
    <t>AISC-01</t>
  </si>
  <si>
    <r>
      <rPr>
        <sz val="11"/>
        <color indexed="8"/>
        <rFont val="Verdana"/>
      </rPr>
      <t>If sensitive data is introduced to your solution's AI model, can the data be removed from the AI model by request?*</t>
    </r>
  </si>
  <si>
    <t>AISC-02</t>
  </si>
  <si>
    <r>
      <rPr>
        <sz val="11"/>
        <color indexed="8"/>
        <rFont val="Verdana"/>
      </rPr>
      <t>Is user input data used to influence your solution's AI model?*</t>
    </r>
  </si>
  <si>
    <t>AISC-03</t>
  </si>
  <si>
    <r>
      <rPr>
        <sz val="11"/>
        <color indexed="8"/>
        <rFont val="Verdana"/>
      </rPr>
      <t>Do you provide logging for your solution's AI feature(s) that includes user, date, and action taken?*</t>
    </r>
  </si>
  <si>
    <t>AISC-04</t>
  </si>
  <si>
    <r>
      <rPr>
        <sz val="11"/>
        <color indexed="8"/>
        <rFont val="Verdana"/>
      </rPr>
      <t>Please describe how you validate user inputs.</t>
    </r>
  </si>
  <si>
    <t>AISC-05</t>
  </si>
  <si>
    <r>
      <rPr>
        <sz val="11"/>
        <color indexed="8"/>
        <rFont val="Verdana"/>
      </rPr>
      <t>Do you plan for and mitigate supply-chain risk related to your AI features?</t>
    </r>
  </si>
  <si>
    <t xml:space="preserve"> AI Machine Learning</t>
  </si>
  <si>
    <t>AIML-01</t>
  </si>
  <si>
    <r>
      <rPr>
        <sz val="11"/>
        <color indexed="8"/>
        <rFont val="Verdana"/>
      </rPr>
      <t>Do you separate ML training data from your ML solution data?*</t>
    </r>
  </si>
  <si>
    <t>AIML-02</t>
  </si>
  <si>
    <r>
      <rPr>
        <sz val="11"/>
        <color indexed="8"/>
        <rFont val="Verdana"/>
      </rPr>
      <t>Do you authenticate and verify your ML model's feedback?*</t>
    </r>
  </si>
  <si>
    <t>AIML-03</t>
  </si>
  <si>
    <r>
      <rPr>
        <sz val="11"/>
        <color indexed="8"/>
        <rFont val="Verdana"/>
      </rPr>
      <t>Is your ML training data vetted, validated, and verified before training the solution's AI model?</t>
    </r>
  </si>
  <si>
    <t>AIML-04</t>
  </si>
  <si>
    <r>
      <rPr>
        <sz val="11"/>
        <color indexed="8"/>
        <rFont val="Verdana"/>
      </rPr>
      <t>Is your ML training data monitored and audited?</t>
    </r>
  </si>
  <si>
    <t>AIML-05</t>
  </si>
  <si>
    <r>
      <rPr>
        <sz val="11"/>
        <color indexed="8"/>
        <rFont val="Verdana"/>
      </rPr>
      <t>Have you limited access to your ML training data to only staff with an explicit business need?</t>
    </r>
  </si>
  <si>
    <t>AIML-06</t>
  </si>
  <si>
    <r>
      <rPr>
        <sz val="11"/>
        <color indexed="8"/>
        <rFont val="Verdana"/>
      </rPr>
      <t>Have you implemented adversarial training or other model defense mechanisms to protect your ML-related features?</t>
    </r>
  </si>
  <si>
    <t>AIML-07</t>
  </si>
  <si>
    <r>
      <rPr>
        <sz val="11"/>
        <color indexed="8"/>
        <rFont val="Verdana"/>
      </rPr>
      <t>Do you make your ML model transparent through documentation and log inputs and outputs?</t>
    </r>
  </si>
  <si>
    <t>AIML-08</t>
  </si>
  <si>
    <r>
      <rPr>
        <sz val="11"/>
        <color indexed="8"/>
        <rFont val="Verdana"/>
      </rPr>
      <t>Do you watermark your ML training data?</t>
    </r>
  </si>
  <si>
    <t xml:space="preserve"> AI Large Language Model (LLM)</t>
  </si>
  <si>
    <t>AILM-01</t>
  </si>
  <si>
    <r>
      <rPr>
        <sz val="11"/>
        <color indexed="8"/>
        <rFont val="Verdana"/>
      </rPr>
      <t>Do you limit your solution's LLM privileges by default?*</t>
    </r>
  </si>
  <si>
    <t>AILM-02</t>
  </si>
  <si>
    <r>
      <rPr>
        <sz val="11"/>
        <color indexed="8"/>
        <rFont val="Verdana"/>
      </rPr>
      <t>Is your LLM training data vetted, validated, and verified before training the solution's AI model?*</t>
    </r>
  </si>
  <si>
    <t>AILM-03</t>
  </si>
  <si>
    <r>
      <rPr>
        <sz val="11"/>
        <color indexed="8"/>
        <rFont val="Verdana"/>
      </rPr>
      <t>Do any actions taken by your solution's LLM features or plugins require human intervention?*</t>
    </r>
  </si>
  <si>
    <t>AILM-04</t>
  </si>
  <si>
    <r>
      <rPr>
        <sz val="11"/>
        <color indexed="8"/>
        <rFont val="Verdana"/>
      </rPr>
      <t>Do you limit multiple LLM model plugins being called as part of a single input?*</t>
    </r>
  </si>
  <si>
    <t>AILM-05</t>
  </si>
  <si>
    <r>
      <rPr>
        <sz val="11"/>
        <color indexed="8"/>
        <rFont val="Verdana"/>
      </rPr>
      <t>Do you limit your solution's LLM resource use per request, per step, and per action?</t>
    </r>
  </si>
  <si>
    <t>AILM-06</t>
  </si>
  <si>
    <r>
      <rPr>
        <sz val="11"/>
        <color indexed="8"/>
        <rFont val="Verdana"/>
      </rPr>
      <t>Do you leverage LLM model tuning or other model validation mechanisms?</t>
    </r>
  </si>
  <si>
    <t xml:space="preserve">End of worksheet </t>
  </si>
  <si>
    <r>
      <rPr>
        <b val="1"/>
        <sz val="20"/>
        <color indexed="9"/>
        <rFont val="Verdana"/>
      </rPr>
      <t xml:space="preserve">HECVAT Solution Provider Response - </t>
    </r>
    <r>
      <rPr>
        <b val="1"/>
        <i val="1"/>
        <sz val="20"/>
        <color indexed="9"/>
        <rFont val="Verdana"/>
      </rPr>
      <t>Privacy</t>
    </r>
  </si>
  <si>
    <r>
      <rPr>
        <i val="1"/>
        <sz val="11"/>
        <color indexed="8"/>
        <rFont val="Verdana"/>
      </rPr>
      <t>Amsterdam</t>
    </r>
  </si>
  <si>
    <r>
      <rPr>
        <sz val="11"/>
        <color indexed="13"/>
        <rFont val="Verdana"/>
      </rPr>
      <t>DO NOT complete the Artificial Intelligence (AI) worksheet</t>
    </r>
  </si>
  <si>
    <r>
      <rPr>
        <sz val="11"/>
        <color indexed="13"/>
        <rFont val="Verdana"/>
      </rPr>
      <t>DO NOT complete the HIPAA section in the Case-Specific worksheet</t>
    </r>
  </si>
  <si>
    <r>
      <rPr>
        <sz val="11"/>
        <color indexed="13"/>
        <rFont val="Verdana"/>
      </rPr>
      <t>DO NOT complete the PCI-DSS section in the Case-Specific worksheet</t>
    </r>
  </si>
  <si>
    <r>
      <rPr>
        <sz val="11"/>
        <color indexed="13"/>
        <rFont val="Verdana"/>
      </rPr>
      <t>DO NOT complete the Privacy tab</t>
    </r>
  </si>
  <si>
    <t xml:space="preserve"> General Privacy</t>
  </si>
  <si>
    <t>PRGN-01</t>
  </si>
  <si>
    <r>
      <rPr>
        <sz val="11"/>
        <color indexed="8"/>
        <rFont val="Verdana"/>
      </rPr>
      <t>Does your solution process FERPA-related data?</t>
    </r>
  </si>
  <si>
    <t>PRGN-02</t>
  </si>
  <si>
    <r>
      <rPr>
        <sz val="11"/>
        <color indexed="8"/>
        <rFont val="Verdana"/>
      </rPr>
      <t>Does your solution process GDPR-related or PIPL-related data?</t>
    </r>
  </si>
  <si>
    <t>PRGN-03</t>
  </si>
  <si>
    <r>
      <rPr>
        <sz val="11"/>
        <color indexed="8"/>
        <rFont val="Verdana"/>
      </rPr>
      <t>Does your solution process personal data regulated by state law(s) (e.g., CCPA)?</t>
    </r>
  </si>
  <si>
    <t>PRGN-04</t>
  </si>
  <si>
    <r>
      <rPr>
        <sz val="11"/>
        <color indexed="8"/>
        <rFont val="Verdana"/>
      </rPr>
      <t>Does your solution process user-provided data that may contain regulated information?</t>
    </r>
  </si>
  <si>
    <t>PRGN-05</t>
  </si>
  <si>
    <r>
      <rPr>
        <sz val="11"/>
        <color indexed="8"/>
        <rFont val="Verdana"/>
      </rPr>
      <t>Web Link to Product/Service Privacy Notice</t>
    </r>
  </si>
  <si>
    <t xml:space="preserve"> Privacy-Specific Company Details</t>
  </si>
  <si>
    <t>PCOM-01</t>
  </si>
  <si>
    <r>
      <rPr>
        <sz val="11"/>
        <color indexed="8"/>
        <rFont val="Verdana"/>
      </rPr>
      <t>Have you had a personal data breach in the past three years that involved reporting to a governmental agency, notice to individuals (including voluntary notice), or notice to another organization or institution?*</t>
    </r>
  </si>
  <si>
    <t>PCOM-02</t>
  </si>
  <si>
    <r>
      <rPr>
        <sz val="11"/>
        <color indexed="8"/>
        <rFont val="Verdana"/>
      </rPr>
      <t>Use this area to share information about your privacy practices that will assist those who are assessing your company data privacy program.*</t>
    </r>
  </si>
  <si>
    <r>
      <rPr>
        <sz val="11"/>
        <color indexed="13"/>
        <rFont val="Verdana"/>
      </rPr>
      <t>Share any details that would help data privacy analysts assess your solution.</t>
    </r>
  </si>
  <si>
    <t>PCOM-03</t>
  </si>
  <si>
    <r>
      <rPr>
        <sz val="11"/>
        <color indexed="8"/>
        <rFont val="Verdana"/>
      </rPr>
      <t>Have you had any data privacy policy or law violations in the past 36 months?</t>
    </r>
  </si>
  <si>
    <t>PCOM-04</t>
  </si>
  <si>
    <r>
      <rPr>
        <sz val="11"/>
        <color indexed="8"/>
        <rFont val="Verdana"/>
      </rPr>
      <t>Do you have a dedicated data privacy staff or office?</t>
    </r>
  </si>
  <si>
    <r>
      <rPr>
        <sz val="11"/>
        <color indexed="13"/>
        <rFont val="Verdana"/>
      </rPr>
      <t>Describe your Data Privacy Office or plans, including size, talents, resources, etc.</t>
    </r>
  </si>
  <si>
    <t xml:space="preserve"> Privacy-Specific Documentation</t>
  </si>
  <si>
    <t>PDOC-01</t>
  </si>
  <si>
    <r>
      <rPr>
        <sz val="11"/>
        <color indexed="8"/>
        <rFont val="Verdana"/>
      </rPr>
      <t>If you have completed a SOC 2 audit, does it include the Privacy Trust Service Principle?</t>
    </r>
  </si>
  <si>
    <r>
      <rPr>
        <sz val="11"/>
        <color indexed="13"/>
        <rFont val="Verdana"/>
      </rPr>
      <t xml:space="preserve">SOC 2 Type 2 audits can be conducted for any or all of five trust principles (confidentiality, integrity, availability, security, and privacy). Answer "yes" if your audit included the privacy principle. </t>
    </r>
  </si>
  <si>
    <t>PDOC-02</t>
  </si>
  <si>
    <r>
      <rPr>
        <sz val="11"/>
        <color indexed="8"/>
        <rFont val="Verdana"/>
      </rPr>
      <t>Do you conform with a specific industry-standard privacy framework (e.g., NIST Privacy Framework, GDPR, ISO 27701)?</t>
    </r>
  </si>
  <si>
    <t>PDOC-03</t>
  </si>
  <si>
    <r>
      <rPr>
        <sz val="11"/>
        <color indexed="8"/>
        <rFont val="Verdana"/>
      </rPr>
      <t>Does your employee onboarding and offboarding policy include training of employees on information security and data privacy?</t>
    </r>
  </si>
  <si>
    <t xml:space="preserve"> Privacy of Third Parties</t>
  </si>
  <si>
    <t>PTHP-01</t>
  </si>
  <si>
    <r>
      <rPr>
        <sz val="11"/>
        <color indexed="8"/>
        <rFont val="Verdana"/>
      </rPr>
      <t>Do you have contractual agreements with third parties that require them to maintain standards and to comply with all regulatory requirements?*</t>
    </r>
  </si>
  <si>
    <t>PTHP-02</t>
  </si>
  <si>
    <r>
      <rPr>
        <sz val="11"/>
        <color indexed="8"/>
        <rFont val="Verdana"/>
      </rPr>
      <t xml:space="preserve">Do you perform privacy impact assesments of third parties that collect, process, or have access to personal data to ensure they meet industry and regulatory standards and to mitigate harmful, unethical, or discriminatory impacts on data subjects? </t>
    </r>
  </si>
  <si>
    <t xml:space="preserve"> Privacy Change Management</t>
  </si>
  <si>
    <t>PCHG-01</t>
  </si>
  <si>
    <r>
      <rPr>
        <sz val="11"/>
        <color indexed="8"/>
        <rFont val="Verdana"/>
      </rPr>
      <t>Does your change management process include privacy review and approval?</t>
    </r>
  </si>
  <si>
    <t>PCHG-02</t>
  </si>
  <si>
    <r>
      <rPr>
        <sz val="11"/>
        <color indexed="8"/>
        <rFont val="Verdana"/>
      </rPr>
      <t>Do you have policy and procedure, currently implemented, guiding how privacy risks are mitigated until they can be resolved?</t>
    </r>
  </si>
  <si>
    <t xml:space="preserve"> Privacy of Sensitive Data</t>
  </si>
  <si>
    <t>PDAT-01</t>
  </si>
  <si>
    <r>
      <rPr>
        <sz val="11"/>
        <color indexed="8"/>
        <rFont val="Verdana"/>
      </rPr>
      <t>Do you collect, process, or store demographic information?*</t>
    </r>
  </si>
  <si>
    <t>PDAT-02</t>
  </si>
  <si>
    <r>
      <rPr>
        <sz val="11"/>
        <color indexed="8"/>
        <rFont val="Verdana"/>
      </rPr>
      <t>Do you capture or create genetic, biometric, or behaviometric information (e.g.,  facial recognition or fingerprints)?*</t>
    </r>
  </si>
  <si>
    <t>PDAT-03</t>
  </si>
  <si>
    <r>
      <rPr>
        <sz val="11"/>
        <color indexed="8"/>
        <rFont val="Verdana"/>
      </rPr>
      <t>Do you combine institutional data (including "de-identified," "anonymized," or otherwise masked data) with personal data from any other sources?*</t>
    </r>
  </si>
  <si>
    <t>PDAT-04</t>
  </si>
  <si>
    <r>
      <rPr>
        <sz val="11"/>
        <color indexed="8"/>
        <rFont val="Verdana"/>
      </rPr>
      <t>Is institutional data coming into or going out of the United States at any point during collection, processing, storage, or archiving?</t>
    </r>
  </si>
  <si>
    <t>PDAT-05</t>
  </si>
  <si>
    <r>
      <rPr>
        <sz val="11"/>
        <color indexed="8"/>
        <rFont val="Verdana"/>
      </rPr>
      <t>Do you capture device information (e.g., IP address, MAC address)?</t>
    </r>
  </si>
  <si>
    <t>PDAT-06</t>
  </si>
  <si>
    <r>
      <rPr>
        <sz val="11"/>
        <color indexed="8"/>
        <rFont val="Verdana"/>
      </rPr>
      <t>Does any part of this service/project involve a web/app tracking component (e.g., use of web-tracking pixels, cookies)?</t>
    </r>
  </si>
  <si>
    <t>PDAT-07</t>
  </si>
  <si>
    <r>
      <rPr>
        <sz val="11"/>
        <color indexed="8"/>
        <rFont val="Verdana"/>
      </rPr>
      <t>Does your staff (or a third party) have access to institutional data (e.g., financial, PHI, or other sensitive information) through any means?</t>
    </r>
  </si>
  <si>
    <t>PDAT-08</t>
  </si>
  <si>
    <r>
      <rPr>
        <sz val="11"/>
        <color indexed="8"/>
        <rFont val="Verdana"/>
      </rPr>
      <t>Will you handle personal data in a manner compliant with all relevant laws, regulations, and applicable institution policies?</t>
    </r>
  </si>
  <si>
    <r>
      <rPr>
        <sz val="11"/>
        <color indexed="13"/>
        <rFont val="Verdana"/>
      </rPr>
      <t>Please indicate which regulatory requirements apply and how you comply.</t>
    </r>
  </si>
  <si>
    <t xml:space="preserve"> Privacy Policies and Procedures</t>
  </si>
  <si>
    <t>PRPO-01</t>
  </si>
  <si>
    <r>
      <rPr>
        <sz val="11"/>
        <color indexed="8"/>
        <rFont val="Verdana"/>
      </rPr>
      <t>Do you have a documented privacy management process?</t>
    </r>
  </si>
  <si>
    <t>PRPO-02</t>
  </si>
  <si>
    <r>
      <rPr>
        <sz val="11"/>
        <color indexed="8"/>
        <rFont val="Verdana"/>
      </rPr>
      <t>Are privacy principles designed into the product lifecycle (i.e., privacy-by-design)?</t>
    </r>
  </si>
  <si>
    <t>PRPO-03</t>
  </si>
  <si>
    <t>PRPO-04</t>
  </si>
  <si>
    <r>
      <rPr>
        <sz val="11"/>
        <color indexed="8"/>
        <rFont val="Verdana"/>
      </rPr>
      <t>Will you comply with the institution's policies regarding user privacy and data protection?</t>
    </r>
  </si>
  <si>
    <t>PRPO-05</t>
  </si>
  <si>
    <r>
      <rPr>
        <sz val="11"/>
        <color indexed="8"/>
        <rFont val="Verdana"/>
      </rPr>
      <t>Is your company subject to the laws and regulations of the institution's geographic region?</t>
    </r>
  </si>
  <si>
    <r>
      <rPr>
        <sz val="11"/>
        <color indexed="13"/>
        <rFont val="Verdana"/>
      </rPr>
      <t>State the country that governs and regulates your company.</t>
    </r>
  </si>
  <si>
    <t>PRPO-06</t>
  </si>
  <si>
    <r>
      <rPr>
        <sz val="11"/>
        <color indexed="8"/>
        <rFont val="Verdana"/>
      </rPr>
      <t>Do you have a privacy awareness/training program?*</t>
    </r>
  </si>
  <si>
    <t>PRPO-07</t>
  </si>
  <si>
    <r>
      <rPr>
        <sz val="11"/>
        <color indexed="8"/>
        <rFont val="Verdana"/>
      </rPr>
      <t>Is privacy awareness training mandatory for all employees?</t>
    </r>
  </si>
  <si>
    <t>PRPO-08</t>
  </si>
  <si>
    <r>
      <rPr>
        <sz val="11"/>
        <color indexed="8"/>
        <rFont val="Verdana"/>
      </rPr>
      <t>Is AI privacy and ethics awareness/training required for all employees who work with AI?</t>
    </r>
  </si>
  <si>
    <t>PRPO-09</t>
  </si>
  <si>
    <r>
      <rPr>
        <sz val="11"/>
        <color indexed="8"/>
        <rFont val="Verdana"/>
      </rPr>
      <t>Do you have any decision-making processes that are completely automated (i.e., there is no human involvement)?</t>
    </r>
  </si>
  <si>
    <t>PRPO-10</t>
  </si>
  <si>
    <r>
      <rPr>
        <sz val="11"/>
        <color indexed="8"/>
        <rFont val="Verdana"/>
      </rPr>
      <t>Do you have a documented process for managing automated processing, including validations, monitoring, and data subject requests?</t>
    </r>
  </si>
  <si>
    <t>PRPO-11</t>
  </si>
  <si>
    <r>
      <rPr>
        <sz val="11"/>
        <color indexed="8"/>
        <rFont val="Verdana"/>
      </rPr>
      <t>Do you have a documented policy for sharing information with law enforcement?</t>
    </r>
  </si>
  <si>
    <r>
      <rPr>
        <sz val="11"/>
        <color indexed="13"/>
        <rFont val="Verdana"/>
      </rPr>
      <t>Provide a high-level overview of the policy or plans to implement a policy.</t>
    </r>
  </si>
  <si>
    <t>PRPO-12</t>
  </si>
  <si>
    <r>
      <rPr>
        <sz val="11"/>
        <color indexed="8"/>
        <rFont val="Verdana"/>
      </rPr>
      <t>Do you share any institutional data with law enforcement without a valid warrant?*</t>
    </r>
  </si>
  <si>
    <t>PRPO-13</t>
  </si>
  <si>
    <r>
      <rPr>
        <sz val="11"/>
        <color indexed="8"/>
        <rFont val="Verdana"/>
      </rPr>
      <t>Does your incident response team include a privacy analyst/officer?</t>
    </r>
  </si>
  <si>
    <t xml:space="preserve"> International Privacy</t>
  </si>
  <si>
    <t>INTL-01</t>
  </si>
  <si>
    <r>
      <rPr>
        <sz val="11"/>
        <color indexed="8"/>
        <rFont val="Verdana"/>
      </rPr>
      <t>Will data be collected from or processed in or stored in the European Economic Area (EEA)?</t>
    </r>
  </si>
  <si>
    <t>INTL-02</t>
  </si>
  <si>
    <r>
      <rPr>
        <sz val="11"/>
        <color indexed="8"/>
        <rFont val="Verdana"/>
      </rPr>
      <t>Do you have a data protection officer (DPO)?</t>
    </r>
  </si>
  <si>
    <t>INTL-03</t>
  </si>
  <si>
    <r>
      <rPr>
        <sz val="11"/>
        <color indexed="8"/>
        <rFont val="Verdana"/>
      </rPr>
      <t>Will you sign appropriate GDPR Standard Contractual Clauses (SCCs) with the institution?</t>
    </r>
  </si>
  <si>
    <t>INTL-04</t>
  </si>
  <si>
    <r>
      <rPr>
        <sz val="11"/>
        <color indexed="8"/>
        <rFont val="Verdana"/>
      </rPr>
      <t>Will data be collected from or processed in or stored in China?</t>
    </r>
  </si>
  <si>
    <t>INTL-05</t>
  </si>
  <si>
    <r>
      <rPr>
        <sz val="11"/>
        <color indexed="8"/>
        <rFont val="Verdana"/>
      </rPr>
      <t>Do you comply with PIPL security, privacy, and data localization requirements?</t>
    </r>
  </si>
  <si>
    <t xml:space="preserve"> Data Privacy</t>
  </si>
  <si>
    <t>DRPV-01</t>
  </si>
  <si>
    <r>
      <rPr>
        <sz val="11"/>
        <color indexed="8"/>
        <rFont val="Verdana"/>
      </rPr>
      <t>Have you performed a Data Privacy Impact Assesssment for the solution/project?</t>
    </r>
  </si>
  <si>
    <t>DRPV-02</t>
  </si>
  <si>
    <r>
      <rPr>
        <sz val="11"/>
        <color indexed="8"/>
        <rFont val="Verdana"/>
      </rPr>
      <t>Do you provide an end-user privacy notice about privacy policies and procedures that identify the purpose(s) for which personal information is collected, used, retained, and disclosed?</t>
    </r>
  </si>
  <si>
    <t>DRPV-03</t>
  </si>
  <si>
    <r>
      <rPr>
        <sz val="11"/>
        <color indexed="8"/>
        <rFont val="Verdana"/>
      </rPr>
      <t>Do you describe the choices available to the individual and obtain implicit or explicit consent with respect to the collection, use, and disclosure of personal information?</t>
    </r>
  </si>
  <si>
    <t>DRPV-04</t>
  </si>
  <si>
    <r>
      <rPr>
        <sz val="11"/>
        <color indexed="8"/>
        <rFont val="Verdana"/>
      </rPr>
      <t>Do you collect personal information only for the purpose(s) identified in the agreement with an institution or, if there is none, the purpose(s) identified in the privacy notice?</t>
    </r>
  </si>
  <si>
    <t>DRPV-05</t>
  </si>
  <si>
    <r>
      <rPr>
        <sz val="11"/>
        <color indexed="8"/>
        <rFont val="Verdana"/>
      </rPr>
      <t>Do you have a documented list of personal data your service maintains?</t>
    </r>
  </si>
  <si>
    <t>DRPV-06</t>
  </si>
  <si>
    <r>
      <rPr>
        <sz val="11"/>
        <color indexed="8"/>
        <rFont val="Verdana"/>
      </rPr>
      <t>Do you retain personal information for only as long as necessary to fulfill the stated purpose(s) or as required by law or regulation and thereafter appropriately dispose of such information?</t>
    </r>
  </si>
  <si>
    <t>DRPV-07</t>
  </si>
  <si>
    <r>
      <rPr>
        <sz val="11"/>
        <color indexed="8"/>
        <rFont val="Verdana"/>
      </rPr>
      <t>Do you provide individuals with access to their personal information for review and update (i.e., data subject rights)?</t>
    </r>
  </si>
  <si>
    <t>DRPV-08</t>
  </si>
  <si>
    <r>
      <rPr>
        <sz val="11"/>
        <color indexed="8"/>
        <rFont val="Verdana"/>
      </rPr>
      <t>Do you disclose personal information to third parties only for the purpose(s) identified in the privacy notice or with the implicit or explicit consent of the individual?</t>
    </r>
  </si>
  <si>
    <t>DRPV-09</t>
  </si>
  <si>
    <r>
      <rPr>
        <sz val="11"/>
        <color indexed="8"/>
        <rFont val="Verdana"/>
      </rPr>
      <t>Do you protect personal information against unauthorized access (both physical and logical)?</t>
    </r>
  </si>
  <si>
    <t>DRPV-10</t>
  </si>
  <si>
    <r>
      <rPr>
        <sz val="11"/>
        <color indexed="8"/>
        <rFont val="Verdana"/>
      </rPr>
      <t>Do you maintain accurate, complete, and relevant personal information for the purposes identified in the privacy notice?</t>
    </r>
  </si>
  <si>
    <t>DRPV-11</t>
  </si>
  <si>
    <r>
      <rPr>
        <sz val="11"/>
        <color indexed="8"/>
        <rFont val="Verdana"/>
      </rPr>
      <t>Do you have procedures to address privacy-related noncompliance complaints and disputes?</t>
    </r>
  </si>
  <si>
    <t>DRPV-12</t>
  </si>
  <si>
    <r>
      <rPr>
        <sz val="11"/>
        <color indexed="8"/>
        <rFont val="Verdana"/>
      </rPr>
      <t>Do you "anonymize," "de-identify," or otherwise mask personal data?</t>
    </r>
  </si>
  <si>
    <t>DRPV-13</t>
  </si>
  <si>
    <r>
      <rPr>
        <sz val="11"/>
        <color indexed="8"/>
        <rFont val="Verdana"/>
      </rPr>
      <t xml:space="preserve">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 </t>
    </r>
  </si>
  <si>
    <t>DRPV-14</t>
  </si>
  <si>
    <r>
      <rPr>
        <sz val="11"/>
        <color indexed="8"/>
        <rFont val="Verdana"/>
      </rPr>
      <t>Do you certify stop-processing requests, including any data that is processed by a third party on your behalf?</t>
    </r>
  </si>
  <si>
    <t>DRPV-15</t>
  </si>
  <si>
    <r>
      <rPr>
        <sz val="11"/>
        <color indexed="8"/>
        <rFont val="Verdana"/>
      </rPr>
      <t>Do you have a process to review code for ethical considerations?</t>
    </r>
  </si>
  <si>
    <t xml:space="preserve"> Privacy and AI</t>
  </si>
  <si>
    <t>DPAI-01</t>
  </si>
  <si>
    <r>
      <rPr>
        <sz val="11"/>
        <color indexed="8"/>
        <rFont val="Verdana"/>
      </rPr>
      <t>Does your service use AI for the processing of institutional data?</t>
    </r>
  </si>
  <si>
    <t>DPAI-02</t>
  </si>
  <si>
    <r>
      <rPr>
        <sz val="11"/>
        <color indexed="8"/>
        <rFont val="Verdana"/>
      </rPr>
      <t>Is any institutional data retained in AI processing?*</t>
    </r>
  </si>
  <si>
    <t>DPAI-03</t>
  </si>
  <si>
    <r>
      <rPr>
        <sz val="11"/>
        <color indexed="8"/>
        <rFont val="Verdana"/>
      </rPr>
      <t>Do you have agreements in place with third parties or subprocessors regarding the protection of customer data and use of AI?*</t>
    </r>
  </si>
  <si>
    <t>DPAI-04</t>
  </si>
  <si>
    <r>
      <rPr>
        <sz val="11"/>
        <color indexed="8"/>
        <rFont val="Verdana"/>
      </rPr>
      <t>Will institutional data be processed through a third party or subprocessor that also uses AI?</t>
    </r>
  </si>
  <si>
    <t>DPAI-05</t>
  </si>
  <si>
    <r>
      <rPr>
        <sz val="11"/>
        <color indexed="8"/>
        <rFont val="Verdana"/>
      </rPr>
      <t>Is AI processing limited to fully licensed commercial enterprise AI services?</t>
    </r>
  </si>
  <si>
    <t>DPAI-06</t>
  </si>
  <si>
    <r>
      <rPr>
        <sz val="11"/>
        <color indexed="8"/>
        <rFont val="Verdana"/>
      </rPr>
      <t>Will institutional data be used or processed by any shared AI services?</t>
    </r>
  </si>
  <si>
    <t>DPAI-07</t>
  </si>
  <si>
    <r>
      <rPr>
        <sz val="11"/>
        <color indexed="8"/>
        <rFont val="Verdana"/>
      </rPr>
      <t>Do you have safeguards in place to protect institutional data and data privacy from unintended AI queries or processing?</t>
    </r>
  </si>
  <si>
    <t>DPAI-08</t>
  </si>
  <si>
    <r>
      <rPr>
        <sz val="11"/>
        <color indexed="8"/>
        <rFont val="Verdana"/>
      </rPr>
      <t>Do you provide choice to the user to opt out of AI use?</t>
    </r>
  </si>
  <si>
    <t xml:space="preserve">There are cells within this worksheet are auto populated from the previous worksheets and drop down lists. </t>
  </si>
  <si>
    <t>HECVAT™ Institution Evaluation</t>
  </si>
  <si>
    <t>Instructions for Analysts</t>
  </si>
  <si>
    <t>1. Upon initial review, you can check the "Non-Negotiable" box by any question to compile a report of questions that may prohibit a full review.</t>
  </si>
  <si>
    <t>2. When evaluating an answer, a default importance level has been set. You can use the "Importance Override" dropdown to override the default and adjust the value of the question.</t>
  </si>
  <si>
    <t>3. For questions that are qualitative or for which you disagree with the preferred response, make a selection in the "Compliant Override" dropdown to adjust the question's impact on the score.</t>
  </si>
  <si>
    <t xml:space="preserve">4. Each worksheet shows a report for that section. See the "Analyst Report" sheet for a full report of all sections. </t>
  </si>
  <si>
    <t xml:space="preserve">5. If you are evaluating a question that appears in an earlier section, the Importance and Compliant Override cannot be changed but additional notes can be added. </t>
  </si>
  <si>
    <t>For full instructions, please visit EDUCAUSE.edu/HECVAT</t>
  </si>
  <si>
    <r>
      <rPr>
        <b val="1"/>
        <sz val="11"/>
        <color indexed="8"/>
        <rFont val="Verdana"/>
      </rPr>
      <t>Solution Provider Name</t>
    </r>
  </si>
  <si>
    <r>
      <rPr>
        <sz val="11"/>
        <color indexed="8"/>
        <rFont val="Verdana"/>
      </rPr>
      <t>University of Amsterdam</t>
    </r>
  </si>
  <si>
    <r>
      <rPr>
        <b val="1"/>
        <sz val="11"/>
        <color indexed="8"/>
        <rFont val="Verdana"/>
      </rPr>
      <t>Solution Provider Contact Name</t>
    </r>
  </si>
  <si>
    <r>
      <rPr>
        <sz val="11"/>
        <color indexed="8"/>
        <rFont val="Verdana"/>
      </rPr>
      <t>Eric-Jan Wagenmakers</t>
    </r>
  </si>
  <si>
    <r>
      <rPr>
        <b val="1"/>
        <sz val="11"/>
        <color indexed="8"/>
        <rFont val="Verdana"/>
      </rPr>
      <t>Solution Provider Contact Title</t>
    </r>
  </si>
  <si>
    <r>
      <rPr>
        <sz val="11"/>
        <color indexed="8"/>
        <rFont val="Verdana"/>
      </rPr>
      <t>Prof. dr.</t>
    </r>
  </si>
  <si>
    <r>
      <rPr>
        <b val="1"/>
        <sz val="11"/>
        <color indexed="8"/>
        <rFont val="Verdana"/>
      </rPr>
      <t>Solution Provider Contact Email</t>
    </r>
  </si>
  <si>
    <r>
      <rPr>
        <u val="single"/>
        <sz val="11"/>
        <color indexed="19"/>
        <rFont val="Verdana"/>
      </rPr>
      <t>info@jasp-stats.org</t>
    </r>
  </si>
  <si>
    <r>
      <rPr>
        <b val="1"/>
        <sz val="11"/>
        <color indexed="8"/>
        <rFont val="Verdana"/>
      </rPr>
      <t>Solution Name</t>
    </r>
  </si>
  <si>
    <r>
      <rPr>
        <sz val="11"/>
        <color indexed="8"/>
        <rFont val="Verdana"/>
      </rPr>
      <t>JASP</t>
    </r>
  </si>
  <si>
    <r>
      <rPr>
        <b val="1"/>
        <sz val="11"/>
        <color indexed="8"/>
        <rFont val="Verdana"/>
      </rPr>
      <t>Solution Description</t>
    </r>
  </si>
  <si>
    <r>
      <rPr>
        <sz val="11"/>
        <color indexed="8"/>
        <rFont val="Verdana"/>
      </rPr>
      <t>Statistics software</t>
    </r>
  </si>
  <si>
    <t>Date Prepared</t>
  </si>
  <si>
    <t>Cells A20 to A40 have intentionally been left blank.</t>
  </si>
  <si>
    <t>Report Sections</t>
  </si>
  <si>
    <t>Include in Score?</t>
  </si>
  <si>
    <t>Max Score</t>
  </si>
  <si>
    <t>Score</t>
  </si>
  <si>
    <t>Score %</t>
  </si>
  <si>
    <t>Jump To</t>
  </si>
  <si>
    <r>
      <rPr>
        <sz val="12"/>
        <color indexed="8"/>
        <rFont val="Verdana"/>
      </rPr>
      <t>Jump to  Company Information</t>
    </r>
  </si>
  <si>
    <t>COMP</t>
  </si>
  <si>
    <r>
      <rPr>
        <sz val="12"/>
        <color indexed="8"/>
        <rFont val="Verdana"/>
      </rPr>
      <t>Jump to  Documentation</t>
    </r>
  </si>
  <si>
    <t>DOCU</t>
  </si>
  <si>
    <r>
      <rPr>
        <sz val="12"/>
        <color indexed="8"/>
        <rFont val="Verdana"/>
      </rPr>
      <t>Jump to  Assessment of Third Parties</t>
    </r>
  </si>
  <si>
    <t>THRD</t>
  </si>
  <si>
    <r>
      <rPr>
        <sz val="12"/>
        <color indexed="8"/>
        <rFont val="Verdana"/>
      </rPr>
      <t>Jump to  Change Management</t>
    </r>
  </si>
  <si>
    <t>CHNG</t>
  </si>
  <si>
    <r>
      <rPr>
        <sz val="12"/>
        <color indexed="8"/>
        <rFont val="Verdana"/>
      </rPr>
      <t>Jump to  Policies, Processes, and Procedures</t>
    </r>
  </si>
  <si>
    <t>PPPR</t>
  </si>
  <si>
    <r>
      <rPr>
        <sz val="12"/>
        <color indexed="8"/>
        <rFont val="Verdana"/>
      </rPr>
      <t>Jump to  Authentication, Authorization, and Account Management</t>
    </r>
  </si>
  <si>
    <t>AAAI</t>
  </si>
  <si>
    <r>
      <rPr>
        <sz val="12"/>
        <color indexed="8"/>
        <rFont val="Verdana"/>
      </rPr>
      <t>Jump to  Data</t>
    </r>
  </si>
  <si>
    <t>DATA</t>
  </si>
  <si>
    <r>
      <rPr>
        <sz val="12"/>
        <color indexed="8"/>
        <rFont val="Verdana"/>
      </rPr>
      <t>Jump to  Application/Service Security</t>
    </r>
  </si>
  <si>
    <t>APPL</t>
  </si>
  <si>
    <r>
      <rPr>
        <sz val="12"/>
        <color indexed="8"/>
        <rFont val="Verdana"/>
      </rPr>
      <t>Jump to  Datacenter</t>
    </r>
  </si>
  <si>
    <t>DCTR</t>
  </si>
  <si>
    <r>
      <rPr>
        <sz val="12"/>
        <color indexed="8"/>
        <rFont val="Verdana"/>
      </rPr>
      <t>Jump to  Firewalls, IDS, IPS, and Networking</t>
    </r>
  </si>
  <si>
    <t>FIDP</t>
  </si>
  <si>
    <r>
      <rPr>
        <sz val="12"/>
        <color indexed="8"/>
        <rFont val="Verdana"/>
      </rPr>
      <t>Jump to  Incident Handling</t>
    </r>
  </si>
  <si>
    <t>HFIH</t>
  </si>
  <si>
    <r>
      <rPr>
        <sz val="12"/>
        <color indexed="8"/>
        <rFont val="Verdana"/>
      </rPr>
      <t>Jump to  Vulnerability Management</t>
    </r>
  </si>
  <si>
    <t>VULN</t>
  </si>
  <si>
    <r>
      <rPr>
        <sz val="12"/>
        <color indexed="8"/>
        <rFont val="Verdana"/>
      </rPr>
      <t>Jump to  Consulting Services</t>
    </r>
  </si>
  <si>
    <t>CONS</t>
  </si>
  <si>
    <r>
      <rPr>
        <sz val="12"/>
        <color indexed="8"/>
        <rFont val="Verdana"/>
      </rPr>
      <t xml:space="preserve">Jump to HIPAA Compliance </t>
    </r>
  </si>
  <si>
    <t>HIPA</t>
  </si>
  <si>
    <r>
      <rPr>
        <sz val="12"/>
        <color indexed="8"/>
        <rFont val="Verdana"/>
      </rPr>
      <t>Jump to  Payment Card Industry Data Security Standard (PCI DSS)</t>
    </r>
  </si>
  <si>
    <t>PCID</t>
  </si>
  <si>
    <r>
      <rPr>
        <sz val="12"/>
        <color indexed="8"/>
        <rFont val="Verdana"/>
      </rPr>
      <t>Jump to  On-Premises Data Solutions</t>
    </r>
  </si>
  <si>
    <t>OPEM</t>
  </si>
  <si>
    <r>
      <rPr>
        <sz val="12"/>
        <color indexed="8"/>
        <rFont val="Verdana"/>
      </rPr>
      <t>Jump to  IT Accessibility</t>
    </r>
  </si>
  <si>
    <t>ITAC</t>
  </si>
  <si>
    <r>
      <rPr>
        <sz val="11"/>
        <color indexed="8"/>
        <rFont val="Verdana"/>
      </rPr>
      <t xml:space="preserve">AI </t>
    </r>
    <r>
      <rPr>
        <i val="1"/>
        <sz val="11"/>
        <color indexed="8"/>
        <rFont val="Verdana"/>
      </rPr>
      <t>(aggregated)</t>
    </r>
  </si>
  <si>
    <t>Jump to AI Questions</t>
  </si>
  <si>
    <r>
      <rPr>
        <sz val="11"/>
        <color indexed="8"/>
        <rFont val="Verdana"/>
      </rPr>
      <t xml:space="preserve">Privacy </t>
    </r>
    <r>
      <rPr>
        <i val="1"/>
        <sz val="11"/>
        <color indexed="8"/>
        <rFont val="Verdana"/>
      </rPr>
      <t>(aggregated)</t>
    </r>
  </si>
  <si>
    <t>Jump to Privacy Scorecard</t>
  </si>
  <si>
    <t>Overall Score</t>
  </si>
  <si>
    <t xml:space="preserve"> </t>
  </si>
  <si>
    <t>HECVAT Analyst Report</t>
  </si>
  <si>
    <t>Institution Assessment</t>
  </si>
  <si>
    <t>Analysts: Use columns G and I to override the response compliance and importance level.</t>
  </si>
  <si>
    <t>ID</t>
  </si>
  <si>
    <t>Question</t>
  </si>
  <si>
    <t>(Will reflect across applicable tabs)</t>
  </si>
  <si>
    <t>Compliant Response</t>
  </si>
  <si>
    <t>Compliant Override</t>
  </si>
  <si>
    <t>Default Importance</t>
  </si>
  <si>
    <t>Importance Override</t>
  </si>
  <si>
    <t>Non-Negotiable?</t>
  </si>
  <si>
    <r>
      <rPr>
        <u val="single"/>
        <sz val="12"/>
        <color indexed="9"/>
        <rFont val="Verdana"/>
      </rPr>
      <t>Back to Scorecard</t>
    </r>
  </si>
  <si>
    <r>
      <rPr>
        <sz val="12"/>
        <color indexed="8"/>
        <rFont val="Verdana"/>
      </rPr>
      <t>University of Amsterdam</t>
    </r>
  </si>
  <si>
    <r>
      <rPr>
        <sz val="12"/>
        <color indexed="8"/>
        <rFont val="Verdana"/>
      </rPr>
      <t>Not scored</t>
    </r>
  </si>
  <si>
    <r>
      <rPr>
        <sz val="12"/>
        <color indexed="8"/>
        <rFont val="Verdana"/>
      </rPr>
      <t>JASP</t>
    </r>
  </si>
  <si>
    <r>
      <rPr>
        <sz val="12"/>
        <color indexed="8"/>
        <rFont val="Verdana"/>
      </rPr>
      <t>Statistics software</t>
    </r>
  </si>
  <si>
    <r>
      <rPr>
        <sz val="12"/>
        <color indexed="8"/>
        <rFont val="Verdana"/>
      </rPr>
      <t>Eric-Jan Wagenmakers</t>
    </r>
  </si>
  <si>
    <r>
      <rPr>
        <sz val="12"/>
        <color indexed="8"/>
        <rFont val="Verdana"/>
      </rPr>
      <t>Prof. dr.</t>
    </r>
  </si>
  <si>
    <r>
      <rPr>
        <u val="single"/>
        <sz val="12"/>
        <color indexed="19"/>
        <rFont val="Verdana"/>
      </rPr>
      <t>info@jasp-stats.org</t>
    </r>
  </si>
  <si>
    <r>
      <rPr>
        <u val="single"/>
        <sz val="12"/>
        <color indexed="19"/>
        <rFont val="Verdana"/>
      </rPr>
      <t>+31 (0)20 525 6420</t>
    </r>
  </si>
  <si>
    <r>
      <rPr>
        <sz val="12"/>
        <color indexed="8"/>
        <rFont val="Verdana"/>
      </rPr>
      <t>Netherlands</t>
    </r>
  </si>
  <si>
    <r>
      <rPr>
        <sz val="12"/>
        <color indexed="8"/>
        <rFont val="Verdana"/>
      </rPr>
      <t>Amsterdam</t>
    </r>
  </si>
  <si>
    <r>
      <rPr>
        <sz val="12"/>
        <color indexed="8"/>
        <rFont val="Verdana"/>
      </rPr>
      <t>Yes</t>
    </r>
  </si>
  <si>
    <r>
      <rPr>
        <sz val="12"/>
        <color indexed="22"/>
        <rFont val="Verdana"/>
      </rPr>
      <t>Describe the structure and size of your software and system development teams. (e.g., customer support, implementation, product management, etc.).</t>
    </r>
  </si>
  <si>
    <r>
      <rPr>
        <sz val="12"/>
        <color indexed="8"/>
        <rFont val="Verdana"/>
      </rPr>
      <t>Critical Importance</t>
    </r>
  </si>
  <si>
    <r>
      <rPr>
        <sz val="12"/>
        <color indexed="22"/>
        <rFont val="Verdana"/>
      </rPr>
      <t>Include circumstances that may involve offshoring or multinational agreements.</t>
    </r>
  </si>
  <si>
    <r>
      <rPr>
        <sz val="12"/>
        <color indexed="8"/>
        <rFont val="Verdana"/>
      </rPr>
      <t>Minor Importance</t>
    </r>
  </si>
  <si>
    <r>
      <rPr>
        <sz val="12"/>
        <color indexed="8"/>
        <rFont val="Verdana"/>
      </rPr>
      <t>No</t>
    </r>
  </si>
  <si>
    <r>
      <rPr>
        <sz val="12"/>
        <color indexed="22"/>
        <rFont val="Verdana"/>
      </rPr>
      <t>Describe any plans to create an information security office for your organization.</t>
    </r>
  </si>
  <si>
    <r>
      <rPr>
        <sz val="12"/>
        <color indexed="22"/>
        <rFont val="Verdana"/>
      </rPr>
      <t>Share any details that would help information security analysts assess your solution.</t>
    </r>
  </si>
  <si>
    <r>
      <rPr>
        <sz val="12"/>
        <color indexed="22"/>
        <rFont val="Verdana"/>
      </rPr>
      <t>DO complete the Product and Infrastructure worksheets</t>
    </r>
  </si>
  <si>
    <r>
      <rPr>
        <sz val="12"/>
        <color indexed="22"/>
        <rFont val="Verdana"/>
      </rPr>
      <t>DO complete the IT Accessibility worksheet.</t>
    </r>
  </si>
  <si>
    <r>
      <rPr>
        <sz val="12"/>
        <color indexed="22"/>
        <rFont val="Verdana"/>
      </rPr>
      <t>DO NOT complete the Consulting section in the Case-Specific worksheet</t>
    </r>
  </si>
  <si>
    <r>
      <rPr>
        <sz val="12"/>
        <color indexed="22"/>
        <rFont val="Verdana"/>
      </rPr>
      <t>DO NOT complete the Artificial Intelligence (AI) worksheet</t>
    </r>
  </si>
  <si>
    <r>
      <rPr>
        <sz val="12"/>
        <color indexed="22"/>
        <rFont val="Verdana"/>
      </rPr>
      <t>DO NOT complete the HIPAA section in the Case-Specific worksheet</t>
    </r>
  </si>
  <si>
    <r>
      <rPr>
        <sz val="12"/>
        <color indexed="22"/>
        <rFont val="Verdana"/>
      </rPr>
      <t>DO NOT complete the PCI-DSS section in the Case-Specific worksheet</t>
    </r>
  </si>
  <si>
    <r>
      <rPr>
        <sz val="12"/>
        <color indexed="22"/>
        <rFont val="Verdana"/>
      </rPr>
      <t>DO NOT complete the On-Prem section in the Case-Specific worksheet</t>
    </r>
  </si>
  <si>
    <r>
      <rPr>
        <sz val="12"/>
        <color indexed="22"/>
        <rFont val="Verdana"/>
      </rPr>
      <t>DO NOT complete the Privacy tab</t>
    </r>
  </si>
  <si>
    <r>
      <rPr>
        <sz val="12"/>
        <color indexed="22"/>
        <rFont val="Verdana"/>
      </rPr>
      <t>Describe any plans to undergo a SSAE 18 audit.</t>
    </r>
  </si>
  <si>
    <r>
      <rPr>
        <sz val="12"/>
        <color indexed="8"/>
        <rFont val="Verdana"/>
      </rPr>
      <t>Standard Importance</t>
    </r>
  </si>
  <si>
    <r>
      <rPr>
        <sz val="12"/>
        <color indexed="22"/>
        <rFont val="Verdana"/>
      </rPr>
      <t>Describe any plans to conform to an industry standard security framework.</t>
    </r>
  </si>
  <si>
    <r>
      <rPr>
        <sz val="12"/>
        <color indexed="22"/>
        <rFont val="Verdana"/>
      </rPr>
      <t>Provide a detailed summary of overall system and/or application architecture.</t>
    </r>
  </si>
  <si>
    <r>
      <rPr>
        <sz val="12"/>
        <color indexed="22"/>
        <rFont val="Verdana"/>
      </rPr>
      <t>Describe your plans to create a data privacy policy.</t>
    </r>
  </si>
  <si>
    <r>
      <rPr>
        <sz val="12"/>
        <color indexed="22"/>
        <rFont val="Verdana"/>
      </rPr>
      <t>Briefly summarize your response.</t>
    </r>
  </si>
  <si>
    <r>
      <rPr>
        <i val="1"/>
        <sz val="11"/>
        <color indexed="8"/>
        <rFont val="Verdana"/>
      </rPr>
      <t>We dont share data.</t>
    </r>
  </si>
  <si>
    <r>
      <rPr>
        <sz val="12"/>
        <color indexed="22"/>
        <rFont val="Verdana"/>
      </rPr>
      <t>State your plans to perform security assessments of third-party companies.</t>
    </r>
  </si>
  <si>
    <r>
      <rPr>
        <i val="1"/>
        <sz val="11"/>
        <color indexed="8"/>
        <rFont val="Verdana"/>
      </rPr>
      <t>No data</t>
    </r>
  </si>
  <si>
    <r>
      <rPr>
        <i val="1"/>
        <sz val="11"/>
        <color indexed="8"/>
        <rFont val="Verdana"/>
      </rPr>
      <t>There is no data</t>
    </r>
  </si>
  <si>
    <r>
      <rPr>
        <sz val="12"/>
        <color indexed="22"/>
        <rFont val="Verdana"/>
      </rPr>
      <t>State your plans to implement a third-party management strategy.</t>
    </r>
  </si>
  <si>
    <r>
      <rPr>
        <sz val="12"/>
        <color indexed="22"/>
        <rFont val="Verdana"/>
      </rPr>
      <t>State your plans to create a process and implemented procedures for managing your hardware supply chain.</t>
    </r>
  </si>
  <si>
    <r>
      <rPr>
        <i val="1"/>
        <sz val="11"/>
        <color indexed="8"/>
        <rFont val="Verdana"/>
      </rPr>
      <t>There is no environment</t>
    </r>
  </si>
  <si>
    <r>
      <rPr>
        <sz val="12"/>
        <color indexed="22"/>
        <rFont val="Verdana"/>
      </rPr>
      <t>Describe plans to establish a notification mechanism for major environmental changes.</t>
    </r>
  </si>
  <si>
    <r>
      <rPr>
        <sz val="12"/>
        <color indexed="8"/>
        <rFont val="Verdana"/>
      </rPr>
      <t>N/A</t>
    </r>
  </si>
  <si>
    <r>
      <rPr>
        <sz val="12"/>
        <color indexed="22"/>
        <rFont val="Verdana"/>
      </rPr>
      <t>Please explain why this does not apply to your product or service.</t>
    </r>
  </si>
  <si>
    <r>
      <rPr>
        <sz val="12"/>
        <color indexed="22"/>
        <rFont val="Verdana"/>
      </rPr>
      <t>State your plans to implement change management in your environment or clarify what your change management processes do include.</t>
    </r>
  </si>
  <si>
    <r>
      <rPr>
        <i val="1"/>
        <sz val="11"/>
        <color indexed="8"/>
        <rFont val="Verdana"/>
      </rPr>
      <t>We could not release the application otherwise…</t>
    </r>
  </si>
  <si>
    <r>
      <rPr>
        <sz val="12"/>
        <color indexed="22"/>
        <rFont val="Verdana"/>
      </rPr>
      <t>Please describe your program to track these dependancies.</t>
    </r>
  </si>
  <si>
    <r>
      <rPr>
        <sz val="12"/>
        <color indexed="22"/>
        <rFont val="Verdana"/>
      </rPr>
      <t>State your plans to implement policy and procedure(s) to manage how critical patches are applied to systems and applications.</t>
    </r>
  </si>
  <si>
    <r>
      <rPr>
        <i val="1"/>
        <sz val="11"/>
        <color indexed="8"/>
        <rFont val="Verdana"/>
      </rPr>
      <t>Security risks are to be managed by the users themselves as it is a local application that requires no internet connection whatsoever</t>
    </r>
  </si>
  <si>
    <r>
      <rPr>
        <sz val="12"/>
        <color indexed="22"/>
        <rFont val="Verdana"/>
      </rPr>
      <t>State your plans to implement policy and procedure(s) guiding risk mitigation practices before critical patches can be applied.</t>
    </r>
  </si>
  <si>
    <r>
      <rPr>
        <i val="1"/>
        <sz val="11"/>
        <color indexed="8"/>
        <rFont val="Verdana"/>
      </rPr>
      <t>Unless the microsoft store is used to install the software.</t>
    </r>
  </si>
  <si>
    <r>
      <rPr>
        <sz val="12"/>
        <color indexed="22"/>
        <rFont val="Verdana"/>
      </rPr>
      <t>Provide reference the the process/procedure to manage releases.</t>
    </r>
  </si>
  <si>
    <r>
      <rPr>
        <i val="1"/>
        <sz val="11"/>
        <color indexed="8"/>
        <rFont val="Verdana"/>
      </rPr>
      <t>You can in principle install every single version of JASP next to eachother on macos or windows. On linux only 1 version at a time can be installed but up- and down-grading is very easy due to flatpak.</t>
    </r>
  </si>
  <si>
    <r>
      <rPr>
        <sz val="12"/>
        <color indexed="22"/>
        <rFont val="Verdana"/>
      </rPr>
      <t>Clarify the lack of support strategy for concurrent versions in your solution.</t>
    </r>
  </si>
  <si>
    <r>
      <rPr>
        <i val="1"/>
        <sz val="11"/>
        <color indexed="8"/>
        <rFont val="Verdana"/>
      </rPr>
      <t>We release based on features implemented or bugs fixed, and keeping the academic calendar in mind.</t>
    </r>
  </si>
  <si>
    <r>
      <rPr>
        <sz val="12"/>
        <color indexed="22"/>
        <rFont val="Verdana"/>
      </rPr>
      <t>State any plans to release a schedule of product updates.</t>
    </r>
  </si>
  <si>
    <r>
      <rPr>
        <i val="1"/>
        <sz val="11"/>
        <color indexed="8"/>
        <rFont val="Verdana"/>
      </rPr>
      <t>But we have an extensive issue tracker.</t>
    </r>
  </si>
  <si>
    <r>
      <rPr>
        <sz val="12"/>
        <color indexed="22"/>
        <rFont val="Verdana"/>
      </rPr>
      <t>State any plans to release a technology roadmap covering the next two years.</t>
    </r>
  </si>
  <si>
    <r>
      <rPr>
        <i val="1"/>
        <sz val="11"/>
        <color indexed="8"/>
        <rFont val="Verdana"/>
      </rPr>
      <t>Institutions have to handle application distribution within their own organization themselves.</t>
    </r>
  </si>
  <si>
    <r>
      <rPr>
        <sz val="12"/>
        <color indexed="22"/>
        <rFont val="Verdana"/>
      </rPr>
      <t>Summarize the institution's responsibilities during solution updates.</t>
    </r>
  </si>
  <si>
    <r>
      <rPr>
        <i val="1"/>
        <sz val="11"/>
        <color indexed="8"/>
        <rFont val="Verdana"/>
      </rPr>
      <t>As stated above, the institution itself is responsible for this.</t>
    </r>
  </si>
  <si>
    <r>
      <rPr>
        <sz val="12"/>
        <color indexed="22"/>
        <rFont val="Verdana"/>
      </rPr>
      <t>Decribe plans to minimize the impact of downtime based on predefined off-peak hours.</t>
    </r>
  </si>
  <si>
    <r>
      <rPr>
        <i val="1"/>
        <sz val="11"/>
        <color indexed="8"/>
        <rFont val="Verdana"/>
      </rPr>
      <t>We cannot do emergency changes as it is an application managed by the institution itself.</t>
    </r>
  </si>
  <si>
    <r>
      <rPr>
        <sz val="12"/>
        <color indexed="22"/>
        <rFont val="Verdana"/>
      </rPr>
      <t>Describe plans to implement procedure ensuring that emergency changes are documented and authorized.</t>
    </r>
  </si>
  <si>
    <r>
      <rPr>
        <i val="1"/>
        <sz val="11"/>
        <color indexed="8"/>
        <rFont val="Verdana"/>
      </rPr>
      <t>We manage our own servers and computers.</t>
    </r>
  </si>
  <si>
    <r>
      <rPr>
        <sz val="12"/>
        <color indexed="22"/>
        <rFont val="Verdana"/>
      </rPr>
      <t>Summarize your systems management and configuration strategy.</t>
    </r>
  </si>
  <si>
    <r>
      <rPr>
        <i val="1"/>
        <sz val="11"/>
        <color indexed="8"/>
        <rFont val="Verdana"/>
      </rPr>
      <t>We store no data so this is simple.</t>
    </r>
  </si>
  <si>
    <r>
      <rPr>
        <sz val="12"/>
        <color indexed="22"/>
        <rFont val="Verdana"/>
      </rPr>
      <t>State that you have reviewed the institution's IT policies with regards to user privacy and data protection.</t>
    </r>
  </si>
  <si>
    <r>
      <rPr>
        <i val="1"/>
        <sz val="11"/>
        <color indexed="8"/>
        <rFont val="Verdana"/>
      </rPr>
      <t>Given that this is a statistics program it is unlikely there are regulations that impact our software. Should the institution be in a region with unusual (from an EU perspective) regulations then the onus will be on the institution for complying with this regulations. Because, as stated before, this is an application.</t>
    </r>
  </si>
  <si>
    <r>
      <rPr>
        <i val="1"/>
        <sz val="11"/>
        <color indexed="8"/>
        <rFont val="Verdana"/>
      </rPr>
      <t>Everything is open because it is an opensource application.</t>
    </r>
  </si>
  <si>
    <r>
      <rPr>
        <sz val="12"/>
        <color indexed="22"/>
        <rFont val="Verdana"/>
      </rPr>
      <t>State any plans to implement an SDLC.</t>
    </r>
  </si>
  <si>
    <r>
      <rPr>
        <sz val="12"/>
        <color indexed="22"/>
        <rFont val="Verdana"/>
      </rPr>
      <t>State plans to implement background check elements into your hiring process.</t>
    </r>
  </si>
  <si>
    <r>
      <rPr>
        <sz val="12"/>
        <color indexed="22"/>
        <rFont val="Verdana"/>
      </rPr>
      <t>Summarize why new employees are not required to accept agreements or review policy.</t>
    </r>
  </si>
  <si>
    <r>
      <rPr>
        <sz val="12"/>
        <color indexed="22"/>
        <rFont val="Verdana"/>
      </rPr>
      <t>State plans to implement information security policy at your company.</t>
    </r>
  </si>
  <si>
    <r>
      <rPr>
        <i val="1"/>
        <sz val="11"/>
        <color indexed="8"/>
        <rFont val="Verdana"/>
      </rPr>
      <t>In a way, we have recently builtin fileencryption. This could be construed as “security principle”.</t>
    </r>
  </si>
  <si>
    <r>
      <rPr>
        <sz val="12"/>
        <color indexed="22"/>
        <rFont val="Verdana"/>
      </rPr>
      <t>Summarize the information security principles designed into the product lifecycle.</t>
    </r>
  </si>
  <si>
    <r>
      <rPr>
        <i val="1"/>
        <sz val="11"/>
        <color indexed="8"/>
        <rFont val="Verdana"/>
      </rPr>
      <t>However, given that we store no data there cannot be a breach.</t>
    </r>
  </si>
  <si>
    <r>
      <rPr>
        <sz val="12"/>
        <color indexed="22"/>
        <rFont val="Verdana"/>
      </rPr>
      <t>State how quickly the institution will be notified of a data breach or security incident.</t>
    </r>
  </si>
  <si>
    <r>
      <rPr>
        <sz val="12"/>
        <color indexed="22"/>
        <rFont val="Verdana"/>
      </rPr>
      <t>State plans to implement an information security awareness program.</t>
    </r>
  </si>
  <si>
    <r>
      <rPr>
        <sz val="12"/>
        <color indexed="22"/>
        <rFont val="Verdana"/>
      </rPr>
      <t>State plans to make security awareness training mandatory for all employees.</t>
    </r>
  </si>
  <si>
    <r>
      <rPr>
        <i val="1"/>
        <sz val="11"/>
        <color indexed="8"/>
        <rFont val="Verdana"/>
      </rPr>
      <t>There are no privileged accounts because there are no accounts.</t>
    </r>
  </si>
  <si>
    <r>
      <rPr>
        <sz val="12"/>
        <color indexed="22"/>
        <rFont val="Verdana"/>
      </rPr>
      <t>Describe plans to implement privileged account access list reviews to your environment.</t>
    </r>
  </si>
  <si>
    <r>
      <rPr>
        <sz val="12"/>
        <color indexed="22"/>
        <rFont val="Verdana"/>
      </rPr>
      <t>State plans to document and implement internal audit process and procedure in your environment.</t>
    </r>
  </si>
  <si>
    <r>
      <rPr>
        <sz val="12"/>
        <color indexed="22"/>
        <rFont val="Verdana"/>
      </rPr>
      <t>Describe plans to support strong authentication practices.</t>
    </r>
  </si>
  <si>
    <r>
      <rPr>
        <sz val="12"/>
        <color indexed="22"/>
        <rFont val="Verdana"/>
      </rPr>
      <t>Describe any plans to support local authentication modes.</t>
    </r>
  </si>
  <si>
    <r>
      <rPr>
        <sz val="12"/>
        <color indexed="22"/>
        <rFont val="Verdana"/>
      </rPr>
      <t>Describe plans to support password/passphrase complexity requirements.</t>
    </r>
  </si>
  <si>
    <r>
      <rPr>
        <sz val="12"/>
        <color indexed="22"/>
        <rFont val="Verdana"/>
      </rPr>
      <t>Describe your plans to document system password/passphrase reset procedures.</t>
    </r>
  </si>
  <si>
    <r>
      <rPr>
        <sz val="12"/>
        <color indexed="22"/>
        <rFont val="Verdana"/>
      </rPr>
      <t>Describe plans to participate in InCommon or another eduGAIN-affiliated trust federation.</t>
    </r>
  </si>
  <si>
    <r>
      <rPr>
        <sz val="12"/>
        <color indexed="22"/>
        <rFont val="Verdana"/>
      </rPr>
      <t>Describe any plans to enable audit logs for these data elements.</t>
    </r>
  </si>
  <si>
    <r>
      <rPr>
        <sz val="12"/>
        <color indexed="22"/>
        <rFont val="Verdana"/>
      </rPr>
      <t>Ensure that all elements of AAAI-10 are clearly stated in your response.</t>
    </r>
  </si>
  <si>
    <r>
      <rPr>
        <sz val="12"/>
        <color indexed="22"/>
        <rFont val="Verdana"/>
      </rPr>
      <t>Ensure that all elements of AAAI-11 are clearly stated in your response.</t>
    </r>
  </si>
  <si>
    <r>
      <rPr>
        <sz val="12"/>
        <color indexed="22"/>
        <rFont val="Verdana"/>
      </rPr>
      <t>An answer of "yes" should be well-supported in the Additional Information column, and all elements of interest should be sufficiently addressed.</t>
    </r>
  </si>
  <si>
    <r>
      <rPr>
        <sz val="12"/>
        <color indexed="22"/>
        <rFont val="Verdana"/>
      </rPr>
      <t>Based on the response to AAAI-01, this question does not apply to this product or service.</t>
    </r>
  </si>
  <si>
    <r>
      <rPr>
        <sz val="12"/>
        <color indexed="22"/>
        <rFont val="Verdana"/>
      </rPr>
      <t>Describe any plans to support automatic lock or log-out.</t>
    </r>
  </si>
  <si>
    <r>
      <rPr>
        <sz val="12"/>
        <color indexed="22"/>
        <rFont val="Verdana"/>
      </rPr>
      <t>Describe why sensitive data is not encrypted in transport.</t>
    </r>
  </si>
  <si>
    <r>
      <rPr>
        <sz val="12"/>
        <color indexed="22"/>
        <rFont val="Verdana"/>
      </rPr>
      <t>Describe why sensitive data is not encrypted in storage.</t>
    </r>
  </si>
  <si>
    <r>
      <rPr>
        <sz val="12"/>
        <color indexed="22"/>
        <rFont val="Verdana"/>
      </rPr>
      <t>State the length of time that the institution's data will be available in the system at the completion of the contract.</t>
    </r>
  </si>
  <si>
    <r>
      <rPr>
        <sz val="12"/>
        <color indexed="22"/>
        <rFont val="Verdana"/>
      </rPr>
      <t>Provide references, as needed.</t>
    </r>
  </si>
  <si>
    <r>
      <rPr>
        <sz val="12"/>
        <color indexed="22"/>
        <rFont val="Verdana"/>
      </rPr>
      <t>State plans to store long-term media in environmentally protected areas.</t>
    </r>
  </si>
  <si>
    <r>
      <rPr>
        <sz val="12"/>
        <color indexed="22"/>
        <rFont val="Verdana"/>
      </rPr>
      <t>State plans to implement capabilities for the institution to retrieve its data.</t>
    </r>
  </si>
  <si>
    <r>
      <rPr>
        <sz val="12"/>
        <color indexed="22"/>
        <rFont val="Verdana"/>
      </rPr>
      <t>State plans to implement capabilities for the institution to extract a full or partial backup of data.</t>
    </r>
  </si>
  <si>
    <r>
      <rPr>
        <sz val="12"/>
        <color indexed="22"/>
        <rFont val="Verdana"/>
      </rPr>
      <t>State plans to include the elements listed in DATA-13 in your backup strategy.</t>
    </r>
  </si>
  <si>
    <r>
      <rPr>
        <sz val="12"/>
        <color indexed="22"/>
        <rFont val="Verdana"/>
      </rPr>
      <t>State any plans to implement off-site virtual backups in your environment.</t>
    </r>
  </si>
  <si>
    <r>
      <rPr>
        <sz val="12"/>
        <color indexed="22"/>
        <rFont val="Verdana"/>
      </rPr>
      <t>State any plans to implement off-site physical backups in your environment.</t>
    </r>
  </si>
  <si>
    <r>
      <rPr>
        <sz val="12"/>
        <color indexed="22"/>
        <rFont val="Verdana"/>
      </rPr>
      <t>Summarize why backups are not encrypted.</t>
    </r>
  </si>
  <si>
    <r>
      <rPr>
        <sz val="12"/>
        <color indexed="22"/>
        <rFont val="Verdana"/>
      </rPr>
      <t>Provide a detailed summary of media handling processes that do exist.</t>
    </r>
  </si>
  <si>
    <r>
      <rPr>
        <sz val="12"/>
        <color indexed="22"/>
        <rFont val="Verdana"/>
      </rPr>
      <t>State plans to adhere to DoD 5220.22-M and/or NIST SP 800-88 standards.</t>
    </r>
  </si>
  <si>
    <r>
      <rPr>
        <sz val="12"/>
        <color indexed="22"/>
        <rFont val="Verdana"/>
      </rPr>
      <t>Describe your plan to separate institution data from that of other customers.</t>
    </r>
  </si>
  <si>
    <r>
      <rPr>
        <sz val="12"/>
        <color indexed="22"/>
        <rFont val="Verdana"/>
      </rPr>
      <t>Describe in detail why ownership rights are not retained by the institution.</t>
    </r>
  </si>
  <si>
    <r>
      <rPr>
        <sz val="12"/>
        <color indexed="22"/>
        <rFont val="Verdana"/>
      </rPr>
      <t>Provide a detailed summary to support your selection.</t>
    </r>
  </si>
  <si>
    <r>
      <rPr>
        <sz val="12"/>
        <color indexed="22"/>
        <rFont val="Verdana"/>
      </rPr>
      <t>If your strategy uses different processes for services and data, ensure that all strategies are clearly stated and supported.</t>
    </r>
  </si>
  <si>
    <r>
      <rPr>
        <sz val="12"/>
        <color indexed="22"/>
        <rFont val="Verdana"/>
      </rPr>
      <t>Describe any limitations that prevent support for RBAC for Institutional accounts.</t>
    </r>
  </si>
  <si>
    <r>
      <rPr>
        <sz val="12"/>
        <color indexed="22"/>
        <rFont val="Verdana"/>
      </rPr>
      <t>Describe compensating controls that protect your web application, if applicable.</t>
    </r>
  </si>
  <si>
    <r>
      <rPr>
        <sz val="12"/>
        <color indexed="22"/>
        <rFont val="Verdana"/>
      </rPr>
      <t>Please provide a list of all required dependencies.</t>
    </r>
  </si>
  <si>
    <r>
      <rPr>
        <sz val="12"/>
        <color indexed="22"/>
        <rFont val="Verdana"/>
      </rPr>
      <t>Please indicate any future plans that would require access to this data</t>
    </r>
  </si>
  <si>
    <r>
      <rPr>
        <sz val="12"/>
        <color indexed="22"/>
        <rFont val="Verdana"/>
      </rPr>
      <t>State plans to implement functionality to provide separation of duties between security administration and system administration functions.</t>
    </r>
  </si>
  <si>
    <r>
      <rPr>
        <sz val="12"/>
        <color indexed="22"/>
        <rFont val="Verdana"/>
      </rPr>
      <t>Provide a list of all tools utilized during static code analysis or static application security testing.</t>
    </r>
  </si>
  <si>
    <r>
      <rPr>
        <sz val="12"/>
        <color indexed="22"/>
        <rFont val="Verdana"/>
      </rPr>
      <t>Describe testing processes, including but not limited to, development of test plans, personnel involved in the testing process, and authorized individual accountable for approval and certification of test results.</t>
    </r>
  </si>
  <si>
    <r>
      <rPr>
        <sz val="12"/>
        <color indexed="22"/>
        <rFont val="Verdana"/>
      </rPr>
      <t>Describe any limitations that prevent support for RBAC within your organization.</t>
    </r>
  </si>
  <si>
    <r>
      <rPr>
        <sz val="12"/>
        <color indexed="22"/>
        <rFont val="Verdana"/>
      </rPr>
      <t>Describe how your system(s) provide data input validation and error messages.</t>
    </r>
  </si>
  <si>
    <r>
      <rPr>
        <sz val="12"/>
        <color indexed="22"/>
        <rFont val="Verdana"/>
      </rPr>
      <t>Provide supporting documentation of your processes.</t>
    </r>
  </si>
  <si>
    <r>
      <rPr>
        <sz val="12"/>
        <color indexed="22"/>
        <rFont val="Verdana"/>
      </rPr>
      <t>State plans to implement a training program on industry standard secure coding practices.</t>
    </r>
  </si>
  <si>
    <r>
      <rPr>
        <sz val="12"/>
        <color indexed="22"/>
        <rFont val="Verdana"/>
      </rPr>
      <t>State plans to update your application to adhere to industry secure coding practices.</t>
    </r>
  </si>
  <si>
    <r>
      <rPr>
        <sz val="12"/>
        <color indexed="22"/>
        <rFont val="Verdana"/>
      </rPr>
      <t>State plans to fully implement policy or procedure that details how administrator access is handled in your environment.</t>
    </r>
  </si>
  <si>
    <r>
      <rPr>
        <sz val="12"/>
        <color indexed="8"/>
        <rFont val="Verdana"/>
      </rPr>
      <t>Hybrid/Other</t>
    </r>
  </si>
  <si>
    <r>
      <rPr>
        <sz val="12"/>
        <color indexed="22"/>
        <rFont val="Verdana"/>
      </rPr>
      <t>Under what circumstances would institutional data leave a designated region or regions?</t>
    </r>
  </si>
  <si>
    <r>
      <rPr>
        <sz val="12"/>
        <color indexed="22"/>
        <rFont val="Verdana"/>
      </rPr>
      <t>State any plans to staff data centers 24 x 7 x 365.</t>
    </r>
  </si>
  <si>
    <r>
      <rPr>
        <sz val="12"/>
        <color indexed="22"/>
        <rFont val="Verdana"/>
      </rPr>
      <t>State plans to separate your servers from others via a physical barrier.</t>
    </r>
  </si>
  <si>
    <r>
      <rPr>
        <sz val="12"/>
        <color indexed="22"/>
        <rFont val="Verdana"/>
      </rPr>
      <t>State plans to implement a physical barrier to prevent physical contact with any of your devices.</t>
    </r>
  </si>
  <si>
    <r>
      <rPr>
        <sz val="12"/>
        <color indexed="22"/>
        <rFont val="Verdana"/>
      </rPr>
      <t>Describe any plans to implement.</t>
    </r>
  </si>
  <si>
    <r>
      <rPr>
        <sz val="12"/>
        <color indexed="22"/>
        <rFont val="Verdana"/>
      </rPr>
      <t>Describe any plans to implement a high-availability environment for your systems.</t>
    </r>
  </si>
  <si>
    <r>
      <rPr>
        <sz val="12"/>
        <color indexed="22"/>
        <rFont val="Verdana"/>
      </rPr>
      <t>Describe any plans to implement a redundant power environment for your systems.</t>
    </r>
  </si>
  <si>
    <r>
      <rPr>
        <sz val="12"/>
        <color indexed="22"/>
        <rFont val="Verdana"/>
      </rPr>
      <t>State plans to implement redundant power testing for your systems.</t>
    </r>
  </si>
  <si>
    <t>This question does not apply.</t>
  </si>
  <si>
    <r>
      <rPr>
        <sz val="12"/>
        <color indexed="22"/>
        <rFont val="Verdana"/>
      </rPr>
      <t>Based on the response to DCTR-01, this question does not apply to this product or service.</t>
    </r>
  </si>
  <si>
    <r>
      <rPr>
        <sz val="12"/>
        <color indexed="22"/>
        <rFont val="Verdana"/>
      </rPr>
      <t>State plans to implement diversity of path in your network provider connections.</t>
    </r>
  </si>
  <si>
    <r>
      <rPr>
        <sz val="12"/>
        <color indexed="22"/>
        <rFont val="Verdana"/>
      </rPr>
      <t>Describe plans to implement MFA.</t>
    </r>
  </si>
  <si>
    <r>
      <rPr>
        <sz val="12"/>
        <color indexed="22"/>
        <rFont val="Verdana"/>
      </rPr>
      <t>Describe how you alternately harden your images.</t>
    </r>
  </si>
  <si>
    <r>
      <rPr>
        <sz val="12"/>
        <color indexed="22"/>
        <rFont val="Verdana"/>
      </rPr>
      <t>Describe any plans to implement a SPI firewall.</t>
    </r>
  </si>
  <si>
    <r>
      <rPr>
        <sz val="12"/>
        <color indexed="22"/>
        <rFont val="Verdana"/>
      </rPr>
      <t>Describe your plans to implement a documented policy for firewall change requests.</t>
    </r>
  </si>
  <si>
    <r>
      <rPr>
        <sz val="12"/>
        <color indexed="22"/>
        <rFont val="Verdana"/>
      </rPr>
      <t>Describe your plan to implement an intrusion detection system in your environment.</t>
    </r>
  </si>
  <si>
    <r>
      <rPr>
        <sz val="12"/>
        <color indexed="22"/>
        <rFont val="Verdana"/>
      </rPr>
      <t>State plans to implement auditing capabilities for your network, firewall, IDS, and/or IPS.</t>
    </r>
  </si>
  <si>
    <r>
      <rPr>
        <sz val="12"/>
        <color indexed="22"/>
        <rFont val="Verdana"/>
      </rPr>
      <t>Describe how firewall changes are approved.</t>
    </r>
  </si>
  <si>
    <r>
      <rPr>
        <sz val="12"/>
        <color indexed="22"/>
        <rFont val="Verdana"/>
      </rPr>
      <t>Describe your plan to implement an intrusion prevention system in your environment.</t>
    </r>
  </si>
  <si>
    <r>
      <rPr>
        <sz val="12"/>
        <color indexed="22"/>
        <rFont val="Verdana"/>
      </rPr>
      <t>Describe your intent to implement NGPT monitoring.</t>
    </r>
  </si>
  <si>
    <r>
      <rPr>
        <sz val="12"/>
        <color indexed="22"/>
        <rFont val="Verdana"/>
      </rPr>
      <t>In addition to stating your intrusion monitoring strategy, provide a brief summary of its implementation.</t>
    </r>
  </si>
  <si>
    <r>
      <rPr>
        <sz val="12"/>
        <color indexed="22"/>
        <rFont val="Verdana"/>
      </rPr>
      <t>State plans to implement 24 x 7 x 365 intrusion monitoring in your environment(s).</t>
    </r>
  </si>
  <si>
    <r>
      <rPr>
        <sz val="12"/>
        <color indexed="22"/>
        <rFont val="Verdana"/>
      </rPr>
      <t>State plans to formalize an incident response plan.</t>
    </r>
  </si>
  <si>
    <r>
      <rPr>
        <sz val="12"/>
        <color indexed="22"/>
        <rFont val="Verdana"/>
      </rPr>
      <t>Describe your timeline for implementing such a process for response and reporting.</t>
    </r>
  </si>
  <si>
    <r>
      <rPr>
        <sz val="12"/>
        <color indexed="22"/>
        <rFont val="Verdana"/>
      </rPr>
      <t>State plans for acquiring internal resources or an external team.</t>
    </r>
  </si>
  <si>
    <r>
      <rPr>
        <sz val="12"/>
        <color indexed="22"/>
        <rFont val="Verdana"/>
      </rPr>
      <t>State plans to implement coverage in the future or how you can provide breach/liabilty coverage to the institution without it.</t>
    </r>
  </si>
  <si>
    <r>
      <rPr>
        <sz val="12"/>
        <color indexed="22"/>
        <rFont val="Verdana"/>
      </rPr>
      <t>Describe plans to implement application vulnerability scanning (and remediation) prior to release.</t>
    </r>
  </si>
  <si>
    <r>
      <rPr>
        <sz val="12"/>
        <color indexed="22"/>
        <rFont val="Verdana"/>
      </rPr>
      <t>Provide a reference to security scan documentation.</t>
    </r>
  </si>
  <si>
    <r>
      <rPr>
        <sz val="12"/>
        <color indexed="22"/>
        <rFont val="Verdana"/>
      </rPr>
      <t>Provide a brief summary for your response.</t>
    </r>
  </si>
  <si>
    <r>
      <rPr>
        <sz val="12"/>
        <color indexed="22"/>
        <rFont val="Verdana"/>
      </rPr>
      <t>State plans to have your systems and applications assessed by a third party.</t>
    </r>
  </si>
  <si>
    <r>
      <rPr>
        <sz val="12"/>
        <color indexed="22"/>
        <rFont val="Verdana"/>
      </rPr>
      <t>Describe any plans to implement external vulnerability scanning for your applications.</t>
    </r>
  </si>
  <si>
    <r>
      <rPr>
        <u val="single"/>
        <sz val="12"/>
        <color indexed="19"/>
        <rFont val="Verdana"/>
      </rPr>
      <t>https://jasp-stats.org/wp-content/uploads/2023/07/VPAT_JASP.pdf</t>
    </r>
  </si>
  <si>
    <r>
      <rPr>
        <sz val="12"/>
        <color indexed="22"/>
        <rFont val="Verdana"/>
      </rPr>
      <t>VPAT can also be added as an attachment</t>
    </r>
  </si>
  <si>
    <r>
      <rPr>
        <sz val="12"/>
        <color indexed="22"/>
        <rFont val="Verdana"/>
      </rPr>
      <t>Please state your plans (when and by whom) to complete a VPAT.</t>
    </r>
  </si>
  <si>
    <r>
      <rPr>
        <sz val="12"/>
        <color indexed="22"/>
        <rFont val="Verdana"/>
      </rPr>
      <t>State how users should report accessibility issues. Describe any expected related process updates.</t>
    </r>
  </si>
  <si>
    <r>
      <rPr>
        <sz val="12"/>
        <color indexed="22"/>
        <rFont val="Verdana"/>
      </rPr>
      <t>Provide plans for any documentation that would make accessible content, features, and functions easily knowable by end users.</t>
    </r>
  </si>
  <si>
    <r>
      <rPr>
        <sz val="12"/>
        <color indexed="22"/>
        <rFont val="Verdana"/>
      </rPr>
      <t>Please provide plans (when and by whom) of any planned audit, or a rationale if no third-party audit is planned.</t>
    </r>
  </si>
  <si>
    <r>
      <rPr>
        <sz val="12"/>
        <color indexed="22"/>
        <rFont val="Verdana"/>
      </rPr>
      <t>Summarize how you ensure accessible solutions. Provide plans to develop documented processes to validate accessibility.</t>
    </r>
  </si>
  <si>
    <r>
      <rPr>
        <sz val="12"/>
        <color indexed="22"/>
        <rFont val="Verdana"/>
      </rPr>
      <t>Summarize your decision to not adopt a technical or legal standard of conformance for the solution.</t>
    </r>
  </si>
  <si>
    <r>
      <rPr>
        <sz val="12"/>
        <color indexed="22"/>
        <rFont val="Verdana"/>
      </rPr>
      <t>Please provide any plans to develop and share an accessibility roadmap in the future.</t>
    </r>
  </si>
  <si>
    <r>
      <rPr>
        <sz val="12"/>
        <color indexed="22"/>
        <rFont val="Verdana"/>
      </rPr>
      <t>Describe any plans to ensure appropriate and ongoing staff knowledge about accessibility.</t>
    </r>
  </si>
  <si>
    <r>
      <rPr>
        <sz val="12"/>
        <color indexed="22"/>
        <rFont val="Verdana"/>
      </rPr>
      <t>Describe any plans to update processes and procedures to better incorporate accessibility.</t>
    </r>
  </si>
  <si>
    <r>
      <rPr>
        <sz val="12"/>
        <color indexed="22"/>
        <rFont val="Verdana"/>
      </rPr>
      <t>Indicate a plan to test the solution; develop a roadmap for keyboard accessibility or any further context.</t>
    </r>
  </si>
  <si>
    <r>
      <rPr>
        <sz val="12"/>
        <color indexed="22"/>
        <rFont val="Verdana"/>
      </rPr>
      <t>Based on the response to REQU-03 on the "START HERE" tab, this question does not apply to this product or service.</t>
    </r>
  </si>
  <si>
    <r>
      <rPr>
        <sz val="12"/>
        <color indexed="22"/>
        <rFont val="Verdana"/>
      </rPr>
      <t>Based on the response to REQU-05 on the "START HERE" tab, this question does not apply to this product or service.</t>
    </r>
  </si>
  <si>
    <r>
      <rPr>
        <sz val="12"/>
        <color indexed="22"/>
        <rFont val="Verdana"/>
      </rPr>
      <t>Based on the response to REQU-06 on the "START HERE" tab, this question does not apply to this product or service.</t>
    </r>
  </si>
  <si>
    <r>
      <rPr>
        <sz val="12"/>
        <color indexed="22"/>
        <rFont val="Verdana"/>
      </rPr>
      <t>Based on the response to REQU-07 on the "START HERE" tab, this question does not apply to this product or service.</t>
    </r>
  </si>
  <si>
    <r>
      <rPr>
        <sz val="12"/>
        <color indexed="22"/>
        <rFont val="Verdana"/>
      </rPr>
      <t>Based on the response to REQU-04 on the "START HERE" tab, this question does not apply to this product or service.</t>
    </r>
  </si>
  <si>
    <t xml:space="preserve">There are cells within this worksheet are auto populated from multiple worksheets in the workbook, and drop down lists. </t>
  </si>
  <si>
    <t>HECVAT Institution Evaluation - High Risk</t>
  </si>
  <si>
    <t>Instructions for High-Risk Scorecard</t>
  </si>
  <si>
    <r>
      <rPr>
        <b val="1"/>
        <sz val="12"/>
        <color indexed="8"/>
        <rFont val="Verdana"/>
      </rPr>
      <t xml:space="preserve">1. The scorecard below reflects those questions marked as "Critical Importance" or those where the "Non-Negotiable" box was checked. </t>
    </r>
  </si>
  <si>
    <t xml:space="preserve">2. Use these condensed, aggregated views to review those questions that pose the highest risk. </t>
  </si>
  <si>
    <t>3. Changes cannot be made in this sheet. Please make changes in the appropriate "Evaluation" tab.</t>
  </si>
  <si>
    <r>
      <rPr>
        <u val="single"/>
        <sz val="12"/>
        <color indexed="15"/>
        <rFont val="Verdana"/>
      </rPr>
      <t xml:space="preserve">4. For instructions on how to do a "HECVAT Lite" evaluation, please visit educause.edu/HECVAT. </t>
    </r>
  </si>
  <si>
    <t xml:space="preserve">There are cells within this worksheet are auto populated from the HECVAT - Full | Vendor Response worksheet and drop down lists. </t>
  </si>
  <si>
    <t>Question Count</t>
  </si>
  <si>
    <t>Non-Negotiable</t>
  </si>
  <si>
    <t>Critical Importance/Lite Score</t>
  </si>
  <si>
    <t>Critical Importance Questions (Lite Review Questions)</t>
  </si>
  <si>
    <t>Non-Negotiable Questions</t>
  </si>
  <si>
    <t>Code</t>
  </si>
  <si>
    <r>
      <rPr>
        <sz val="11"/>
        <color indexed="8"/>
        <rFont val="Arial"/>
      </rPr>
      <t>COMP-01</t>
    </r>
  </si>
  <si>
    <r>
      <rPr>
        <sz val="11"/>
        <color indexed="8"/>
        <rFont val="Arial"/>
      </rPr>
      <t>DOCU-01</t>
    </r>
  </si>
  <si>
    <r>
      <rPr>
        <sz val="11"/>
        <color indexed="8"/>
        <rFont val="Arial"/>
      </rPr>
      <t>DOCU-02</t>
    </r>
  </si>
  <si>
    <r>
      <rPr>
        <sz val="11"/>
        <color indexed="8"/>
        <rFont val="Arial"/>
      </rPr>
      <t>ITAC-06</t>
    </r>
  </si>
  <si>
    <r>
      <rPr>
        <sz val="11"/>
        <color indexed="8"/>
        <rFont val="Arial"/>
      </rPr>
      <t>ITAC-07</t>
    </r>
  </si>
  <si>
    <r>
      <rPr>
        <sz val="11"/>
        <color indexed="8"/>
        <rFont val="Arial"/>
      </rPr>
      <t>ITAC-08</t>
    </r>
  </si>
  <si>
    <r>
      <rPr>
        <sz val="11"/>
        <color indexed="8"/>
        <rFont val="Arial"/>
      </rPr>
      <t>ITAC-09</t>
    </r>
  </si>
  <si>
    <r>
      <rPr>
        <sz val="11"/>
        <color indexed="8"/>
        <rFont val="Arial"/>
      </rPr>
      <t>THRD-02</t>
    </r>
  </si>
  <si>
    <r>
      <rPr>
        <sz val="11"/>
        <color indexed="8"/>
        <rFont val="Arial"/>
      </rPr>
      <t>THRD-01</t>
    </r>
  </si>
  <si>
    <r>
      <rPr>
        <sz val="11"/>
        <color indexed="8"/>
        <rFont val="Arial"/>
      </rPr>
      <t>THRD-03</t>
    </r>
  </si>
  <si>
    <r>
      <rPr>
        <sz val="11"/>
        <color indexed="8"/>
        <rFont val="Arial"/>
      </rPr>
      <t>THRD-04</t>
    </r>
  </si>
  <si>
    <r>
      <rPr>
        <sz val="11"/>
        <color indexed="8"/>
        <rFont val="Arial"/>
      </rPr>
      <t>CONS-01</t>
    </r>
  </si>
  <si>
    <r>
      <rPr>
        <sz val="11"/>
        <color indexed="8"/>
        <rFont val="Arial"/>
      </rPr>
      <t>CONS-02</t>
    </r>
  </si>
  <si>
    <r>
      <rPr>
        <sz val="11"/>
        <color indexed="8"/>
        <rFont val="Arial"/>
      </rPr>
      <t>CONS-03</t>
    </r>
  </si>
  <si>
    <r>
      <rPr>
        <sz val="11"/>
        <color indexed="8"/>
        <rFont val="Arial"/>
      </rPr>
      <t>CONS-04</t>
    </r>
  </si>
  <si>
    <r>
      <rPr>
        <sz val="11"/>
        <color indexed="8"/>
        <rFont val="Arial"/>
      </rPr>
      <t>APPL-01</t>
    </r>
  </si>
  <si>
    <r>
      <rPr>
        <sz val="11"/>
        <color indexed="8"/>
        <rFont val="Arial"/>
      </rPr>
      <t>APPL-02</t>
    </r>
  </si>
  <si>
    <r>
      <rPr>
        <sz val="11"/>
        <color indexed="8"/>
        <rFont val="Arial"/>
      </rPr>
      <t>APPL-03</t>
    </r>
  </si>
  <si>
    <r>
      <rPr>
        <sz val="11"/>
        <color indexed="8"/>
        <rFont val="Arial"/>
      </rPr>
      <t>APPL-04</t>
    </r>
  </si>
  <si>
    <r>
      <rPr>
        <sz val="11"/>
        <color indexed="8"/>
        <rFont val="Arial"/>
      </rPr>
      <t>APPL-05</t>
    </r>
  </si>
  <si>
    <r>
      <rPr>
        <sz val="11"/>
        <color indexed="8"/>
        <rFont val="Arial"/>
      </rPr>
      <t>APPL-06</t>
    </r>
  </si>
  <si>
    <r>
      <rPr>
        <sz val="11"/>
        <color indexed="8"/>
        <rFont val="Arial"/>
      </rPr>
      <t>APPL-07</t>
    </r>
  </si>
  <si>
    <r>
      <rPr>
        <sz val="11"/>
        <color indexed="8"/>
        <rFont val="Arial"/>
      </rPr>
      <t>AAAI-01</t>
    </r>
  </si>
  <si>
    <r>
      <rPr>
        <sz val="11"/>
        <color indexed="8"/>
        <rFont val="Arial"/>
      </rPr>
      <t>AAAI-02</t>
    </r>
  </si>
  <si>
    <r>
      <rPr>
        <sz val="11"/>
        <color indexed="8"/>
        <rFont val="Arial"/>
      </rPr>
      <t>AAAI-03</t>
    </r>
  </si>
  <si>
    <r>
      <rPr>
        <sz val="11"/>
        <color indexed="8"/>
        <rFont val="Arial"/>
      </rPr>
      <t>AAAI-04</t>
    </r>
  </si>
  <si>
    <r>
      <rPr>
        <sz val="11"/>
        <color indexed="8"/>
        <rFont val="Arial"/>
      </rPr>
      <t>AAAI-05</t>
    </r>
  </si>
  <si>
    <r>
      <rPr>
        <sz val="11"/>
        <color indexed="8"/>
        <rFont val="Arial"/>
      </rPr>
      <t>AAAI-06</t>
    </r>
  </si>
  <si>
    <r>
      <rPr>
        <sz val="11"/>
        <color indexed="8"/>
        <rFont val="Arial"/>
      </rPr>
      <t>AAAI-07</t>
    </r>
  </si>
  <si>
    <r>
      <rPr>
        <sz val="11"/>
        <color indexed="8"/>
        <rFont val="Arial"/>
      </rPr>
      <t>AAAI-08</t>
    </r>
  </si>
  <si>
    <r>
      <rPr>
        <sz val="11"/>
        <color indexed="8"/>
        <rFont val="Arial"/>
      </rPr>
      <t>AAAI-09</t>
    </r>
  </si>
  <si>
    <r>
      <rPr>
        <sz val="11"/>
        <color indexed="8"/>
        <rFont val="Arial"/>
      </rPr>
      <t>AAAI-10</t>
    </r>
  </si>
  <si>
    <r>
      <rPr>
        <sz val="11"/>
        <color indexed="8"/>
        <rFont val="Arial"/>
      </rPr>
      <t>AAAI-11</t>
    </r>
  </si>
  <si>
    <r>
      <rPr>
        <sz val="11"/>
        <color indexed="8"/>
        <rFont val="Arial"/>
      </rPr>
      <t>CHNG-01</t>
    </r>
  </si>
  <si>
    <r>
      <rPr>
        <sz val="11"/>
        <color indexed="8"/>
        <rFont val="Arial"/>
      </rPr>
      <t>CHNG-02</t>
    </r>
  </si>
  <si>
    <r>
      <rPr>
        <sz val="11"/>
        <color indexed="8"/>
        <rFont val="Arial"/>
      </rPr>
      <t>CHNG-03</t>
    </r>
  </si>
  <si>
    <r>
      <rPr>
        <sz val="11"/>
        <color indexed="8"/>
        <rFont val="Arial"/>
      </rPr>
      <t>DATA-01</t>
    </r>
  </si>
  <si>
    <r>
      <rPr>
        <sz val="11"/>
        <color indexed="8"/>
        <rFont val="Arial"/>
      </rPr>
      <t>DATA-02</t>
    </r>
  </si>
  <si>
    <r>
      <rPr>
        <sz val="11"/>
        <color indexed="8"/>
        <rFont val="Arial"/>
      </rPr>
      <t>DATA-03</t>
    </r>
  </si>
  <si>
    <r>
      <rPr>
        <sz val="11"/>
        <color indexed="8"/>
        <rFont val="Arial"/>
      </rPr>
      <t>DATA-04</t>
    </r>
  </si>
  <si>
    <r>
      <rPr>
        <sz val="11"/>
        <color indexed="8"/>
        <rFont val="Arial"/>
      </rPr>
      <t>DATA-05</t>
    </r>
  </si>
  <si>
    <r>
      <rPr>
        <sz val="11"/>
        <color indexed="8"/>
        <rFont val="Arial"/>
      </rPr>
      <t>DATA-06</t>
    </r>
  </si>
  <si>
    <r>
      <rPr>
        <sz val="11"/>
        <color indexed="8"/>
        <rFont val="Arial"/>
      </rPr>
      <t>DATA-07</t>
    </r>
  </si>
  <si>
    <r>
      <rPr>
        <sz val="11"/>
        <color indexed="8"/>
        <rFont val="Arial"/>
      </rPr>
      <t>DATA-08</t>
    </r>
  </si>
  <si>
    <r>
      <rPr>
        <sz val="11"/>
        <color indexed="8"/>
        <rFont val="Arial"/>
      </rPr>
      <t>DCTR-06</t>
    </r>
  </si>
  <si>
    <r>
      <rPr>
        <sz val="11"/>
        <color indexed="8"/>
        <rFont val="Arial"/>
      </rPr>
      <t>DCTR-10</t>
    </r>
  </si>
  <si>
    <r>
      <rPr>
        <sz val="11"/>
        <color indexed="8"/>
        <rFont val="Arial"/>
      </rPr>
      <t>FIDP-01</t>
    </r>
  </si>
  <si>
    <r>
      <rPr>
        <sz val="11"/>
        <color indexed="8"/>
        <rFont val="Arial"/>
      </rPr>
      <t>FIDP-02</t>
    </r>
  </si>
  <si>
    <r>
      <rPr>
        <sz val="11"/>
        <color indexed="8"/>
        <rFont val="Arial"/>
      </rPr>
      <t>FIDP-03</t>
    </r>
  </si>
  <si>
    <r>
      <rPr>
        <sz val="11"/>
        <color indexed="8"/>
        <rFont val="Arial"/>
      </rPr>
      <t>FIDP-04</t>
    </r>
  </si>
  <si>
    <r>
      <rPr>
        <sz val="11"/>
        <color indexed="8"/>
        <rFont val="Arial"/>
      </rPr>
      <t>FIDP-05</t>
    </r>
  </si>
  <si>
    <r>
      <rPr>
        <sz val="11"/>
        <color indexed="8"/>
        <rFont val="Arial"/>
      </rPr>
      <t>PPPR-01</t>
    </r>
  </si>
  <si>
    <r>
      <rPr>
        <sz val="11"/>
        <color indexed="8"/>
        <rFont val="Arial"/>
      </rPr>
      <t>PPPR-02</t>
    </r>
  </si>
  <si>
    <r>
      <rPr>
        <sz val="11"/>
        <color indexed="8"/>
        <rFont val="Arial"/>
      </rPr>
      <t>PPPR-03</t>
    </r>
  </si>
  <si>
    <r>
      <rPr>
        <sz val="11"/>
        <color indexed="8"/>
        <rFont val="Arial"/>
      </rPr>
      <t>VULN-01</t>
    </r>
  </si>
  <si>
    <r>
      <rPr>
        <sz val="11"/>
        <color indexed="8"/>
        <rFont val="Arial"/>
      </rPr>
      <t>VULN-02</t>
    </r>
  </si>
  <si>
    <r>
      <rPr>
        <sz val="11"/>
        <color indexed="8"/>
        <rFont val="Arial"/>
      </rPr>
      <t>VULN-03</t>
    </r>
  </si>
  <si>
    <r>
      <rPr>
        <sz val="11"/>
        <color indexed="8"/>
        <rFont val="Arial"/>
      </rPr>
      <t>HIPA-01</t>
    </r>
  </si>
  <si>
    <r>
      <rPr>
        <sz val="11"/>
        <color indexed="8"/>
        <rFont val="Arial"/>
      </rPr>
      <t>HIPA-02</t>
    </r>
  </si>
  <si>
    <r>
      <rPr>
        <sz val="11"/>
        <color indexed="8"/>
        <rFont val="Arial"/>
      </rPr>
      <t>HIPA-03</t>
    </r>
  </si>
  <si>
    <r>
      <rPr>
        <sz val="11"/>
        <color indexed="8"/>
        <rFont val="Arial"/>
      </rPr>
      <t>HIPA-04</t>
    </r>
  </si>
  <si>
    <r>
      <rPr>
        <sz val="11"/>
        <color indexed="8"/>
        <rFont val="Arial"/>
      </rPr>
      <t>PCID-01</t>
    </r>
  </si>
  <si>
    <r>
      <rPr>
        <sz val="11"/>
        <color indexed="8"/>
        <rFont val="Arial"/>
      </rPr>
      <t>PCID-02</t>
    </r>
  </si>
  <si>
    <r>
      <rPr>
        <sz val="11"/>
        <color indexed="8"/>
        <rFont val="Arial"/>
      </rPr>
      <t>PCID-03</t>
    </r>
  </si>
  <si>
    <r>
      <rPr>
        <sz val="11"/>
        <color indexed="8"/>
        <rFont val="Arial"/>
      </rPr>
      <t>PCOM-01</t>
    </r>
  </si>
  <si>
    <r>
      <rPr>
        <sz val="11"/>
        <color indexed="8"/>
        <rFont val="Arial"/>
      </rPr>
      <t>PCOM-02</t>
    </r>
  </si>
  <si>
    <r>
      <rPr>
        <sz val="11"/>
        <color indexed="8"/>
        <rFont val="Arial"/>
      </rPr>
      <t>PTHP-01</t>
    </r>
  </si>
  <si>
    <r>
      <rPr>
        <sz val="11"/>
        <color indexed="8"/>
        <rFont val="Arial"/>
      </rPr>
      <t>PDAT-01</t>
    </r>
  </si>
  <si>
    <r>
      <rPr>
        <sz val="11"/>
        <color indexed="8"/>
        <rFont val="Arial"/>
      </rPr>
      <t>PDAT-02</t>
    </r>
  </si>
  <si>
    <r>
      <rPr>
        <sz val="11"/>
        <color indexed="8"/>
        <rFont val="Arial"/>
      </rPr>
      <t>PDAT-03</t>
    </r>
  </si>
  <si>
    <r>
      <rPr>
        <sz val="11"/>
        <color indexed="8"/>
        <rFont val="Arial"/>
      </rPr>
      <t>PRPO-06</t>
    </r>
  </si>
  <si>
    <r>
      <rPr>
        <sz val="11"/>
        <color indexed="8"/>
        <rFont val="Arial"/>
      </rPr>
      <t>PRPO-12</t>
    </r>
  </si>
  <si>
    <r>
      <rPr>
        <sz val="11"/>
        <color indexed="8"/>
        <rFont val="Arial"/>
      </rPr>
      <t>DPAI-02</t>
    </r>
  </si>
  <si>
    <r>
      <rPr>
        <sz val="11"/>
        <color indexed="8"/>
        <rFont val="Arial"/>
      </rPr>
      <t>DPAI-03</t>
    </r>
  </si>
  <si>
    <r>
      <rPr>
        <sz val="11"/>
        <color indexed="8"/>
        <rFont val="Arial"/>
      </rPr>
      <t>AIGN-01</t>
    </r>
  </si>
  <si>
    <r>
      <rPr>
        <sz val="11"/>
        <color indexed="8"/>
        <rFont val="Arial"/>
      </rPr>
      <t>AIGN-02</t>
    </r>
  </si>
  <si>
    <r>
      <rPr>
        <sz val="11"/>
        <color indexed="8"/>
        <rFont val="Arial"/>
      </rPr>
      <t>AIGN-03</t>
    </r>
  </si>
  <si>
    <r>
      <rPr>
        <sz val="11"/>
        <color indexed="8"/>
        <rFont val="Arial"/>
      </rPr>
      <t>AIPL-01</t>
    </r>
  </si>
  <si>
    <r>
      <rPr>
        <sz val="11"/>
        <color indexed="8"/>
        <rFont val="Arial"/>
      </rPr>
      <t>AIPL-02</t>
    </r>
  </si>
  <si>
    <r>
      <rPr>
        <sz val="11"/>
        <color indexed="8"/>
        <rFont val="Arial"/>
      </rPr>
      <t>AIPL-03</t>
    </r>
  </si>
  <si>
    <r>
      <rPr>
        <sz val="11"/>
        <color indexed="8"/>
        <rFont val="Arial"/>
      </rPr>
      <t>AIPL-04</t>
    </r>
  </si>
  <si>
    <r>
      <rPr>
        <sz val="11"/>
        <color indexed="8"/>
        <rFont val="Arial"/>
      </rPr>
      <t>AISC-01</t>
    </r>
  </si>
  <si>
    <r>
      <rPr>
        <sz val="11"/>
        <color indexed="8"/>
        <rFont val="Arial"/>
      </rPr>
      <t>AISC-02</t>
    </r>
  </si>
  <si>
    <r>
      <rPr>
        <sz val="11"/>
        <color indexed="8"/>
        <rFont val="Arial"/>
      </rPr>
      <t>AISC-03</t>
    </r>
  </si>
  <si>
    <r>
      <rPr>
        <sz val="11"/>
        <color indexed="8"/>
        <rFont val="Arial"/>
      </rPr>
      <t>AIML-01</t>
    </r>
  </si>
  <si>
    <r>
      <rPr>
        <sz val="11"/>
        <color indexed="8"/>
        <rFont val="Arial"/>
      </rPr>
      <t>AIML-02</t>
    </r>
  </si>
  <si>
    <r>
      <rPr>
        <sz val="11"/>
        <color indexed="8"/>
        <rFont val="Arial"/>
      </rPr>
      <t>AILM-01</t>
    </r>
  </si>
  <si>
    <r>
      <rPr>
        <sz val="11"/>
        <color indexed="8"/>
        <rFont val="Arial"/>
      </rPr>
      <t>AILM-02</t>
    </r>
  </si>
  <si>
    <r>
      <rPr>
        <sz val="11"/>
        <color indexed="8"/>
        <rFont val="Arial"/>
      </rPr>
      <t>AILM-03</t>
    </r>
  </si>
  <si>
    <r>
      <rPr>
        <sz val="11"/>
        <color indexed="8"/>
        <rFont val="Arial"/>
      </rPr>
      <t>AILM-04</t>
    </r>
  </si>
  <si>
    <t>HECVAT Institution Evaluation - Privacy</t>
  </si>
  <si>
    <r>
      <rPr>
        <sz val="12"/>
        <color indexed="8"/>
        <rFont val="Verdana"/>
      </rPr>
      <t>Jump to  General Privacy</t>
    </r>
  </si>
  <si>
    <t>PRGN</t>
  </si>
  <si>
    <r>
      <rPr>
        <sz val="12"/>
        <color indexed="8"/>
        <rFont val="Verdana"/>
      </rPr>
      <t>Jump to  Privacy-Specific Company Details</t>
    </r>
  </si>
  <si>
    <t>PCOM</t>
  </si>
  <si>
    <r>
      <rPr>
        <sz val="12"/>
        <color indexed="8"/>
        <rFont val="Verdana"/>
      </rPr>
      <t>Jump to  Privacy-Specific Documentation</t>
    </r>
  </si>
  <si>
    <t>PDOC</t>
  </si>
  <si>
    <r>
      <rPr>
        <sz val="12"/>
        <color indexed="8"/>
        <rFont val="Verdana"/>
      </rPr>
      <t>Jump to  Privacy of Third Parties</t>
    </r>
  </si>
  <si>
    <t>PTHP</t>
  </si>
  <si>
    <r>
      <rPr>
        <sz val="12"/>
        <color indexed="8"/>
        <rFont val="Verdana"/>
      </rPr>
      <t>Jump to  Privacy Change Management</t>
    </r>
  </si>
  <si>
    <t>PCHG</t>
  </si>
  <si>
    <r>
      <rPr>
        <sz val="12"/>
        <color indexed="8"/>
        <rFont val="Verdana"/>
      </rPr>
      <t>Jump to  Privacy of Sensitive Data</t>
    </r>
  </si>
  <si>
    <t>PDAT</t>
  </si>
  <si>
    <r>
      <rPr>
        <sz val="12"/>
        <color indexed="8"/>
        <rFont val="Verdana"/>
      </rPr>
      <t>Jump to  Privacy Policies and Procedures</t>
    </r>
  </si>
  <si>
    <t>PRPO</t>
  </si>
  <si>
    <r>
      <rPr>
        <sz val="12"/>
        <color indexed="8"/>
        <rFont val="Verdana"/>
      </rPr>
      <t>Jump to  International Privacy</t>
    </r>
  </si>
  <si>
    <t>INTL</t>
  </si>
  <si>
    <r>
      <rPr>
        <sz val="12"/>
        <color indexed="8"/>
        <rFont val="Verdana"/>
      </rPr>
      <t>Jump to  Data Privacy</t>
    </r>
  </si>
  <si>
    <t>DRPV</t>
  </si>
  <si>
    <r>
      <rPr>
        <sz val="12"/>
        <color indexed="8"/>
        <rFont val="Verdana"/>
      </rPr>
      <t>Jump to  Privacy and AI</t>
    </r>
  </si>
  <si>
    <t>DPAI</t>
  </si>
  <si>
    <t>Privacy Score</t>
  </si>
  <si>
    <t>HECVAT Analyst Report - Privacy</t>
  </si>
  <si>
    <t>Vendor Answer</t>
  </si>
  <si>
    <r>
      <rPr>
        <sz val="12"/>
        <color indexed="22"/>
        <rFont val="Verdana"/>
      </rPr>
      <t>Share any details that would help data privacy analysts assess your solution.</t>
    </r>
  </si>
  <si>
    <r>
      <rPr>
        <sz val="12"/>
        <color indexed="22"/>
        <rFont val="Verdana"/>
      </rPr>
      <t>Describe your Data Privacy Office or plans, including size, talents, resources, etc.</t>
    </r>
  </si>
  <si>
    <r>
      <rPr>
        <sz val="12"/>
        <color indexed="22"/>
        <rFont val="Verdana"/>
      </rPr>
      <t xml:space="preserve">SOC 2 Type 2 audits can be conducted for any or all of five trust principles (confidentiality, integrity, availability, security, and privacy). Answer "yes" if your audit included the privacy principle. </t>
    </r>
  </si>
  <si>
    <r>
      <rPr>
        <sz val="12"/>
        <color indexed="22"/>
        <rFont val="Verdana"/>
      </rPr>
      <t>Please indicate which regulatory requirements apply and how you comply.</t>
    </r>
  </si>
  <si>
    <r>
      <rPr>
        <sz val="12"/>
        <color indexed="22"/>
        <rFont val="Verdana"/>
      </rPr>
      <t>State the country that governs and regulates your company.</t>
    </r>
  </si>
  <si>
    <r>
      <rPr>
        <sz val="12"/>
        <color indexed="22"/>
        <rFont val="Verdana"/>
      </rPr>
      <t>Provide a high-level overview of the policy or plans to implement a policy.</t>
    </r>
  </si>
  <si>
    <r>
      <rPr>
        <b val="1"/>
        <sz val="14"/>
        <color indexed="9"/>
        <rFont val="Verdana"/>
      </rPr>
      <t xml:space="preserve">PRIVACY REFERENCE QUESTIONS </t>
    </r>
    <r>
      <rPr>
        <b val="1"/>
        <i val="1"/>
        <sz val="14"/>
        <color indexed="9"/>
        <rFont val="Verdana"/>
      </rPr>
      <t>-these fields cannot be edited and must be changed on the "Institution Evaluation" tab.</t>
    </r>
  </si>
  <si>
    <r>
      <rPr>
        <sz val="12"/>
        <color indexed="8"/>
        <rFont val="Verdana"/>
      </rPr>
      <t>We dont share data.</t>
    </r>
  </si>
  <si>
    <r>
      <rPr>
        <sz val="12"/>
        <color indexed="8"/>
        <rFont val="Verdana"/>
      </rPr>
      <t>No data</t>
    </r>
  </si>
  <si>
    <r>
      <rPr>
        <sz val="12"/>
        <color indexed="8"/>
        <rFont val="Verdana"/>
      </rPr>
      <t>There is no data</t>
    </r>
  </si>
  <si>
    <r>
      <rPr>
        <sz val="12"/>
        <color indexed="8"/>
        <rFont val="Verdana"/>
      </rPr>
      <t>There is no environment</t>
    </r>
  </si>
  <si>
    <r>
      <rPr>
        <sz val="12"/>
        <color indexed="8"/>
        <rFont val="Verdana"/>
      </rPr>
      <t>Given that this is a statistics program it is unlikely there are regulations that impact our software. Should the institution be in a region with unusual (from an EU perspective) regulations then the onus will be on the institution for complying with this regulations. Because, as stated before, this is an application.</t>
    </r>
  </si>
  <si>
    <r>
      <rPr>
        <sz val="12"/>
        <color indexed="8"/>
        <rFont val="Verdana"/>
      </rPr>
      <t>Everything is open because it is an opensource application.</t>
    </r>
  </si>
  <si>
    <r>
      <rPr>
        <sz val="12"/>
        <color indexed="8"/>
        <rFont val="Verdana"/>
      </rPr>
      <t>However, given that we store no data there cannot be a breach.</t>
    </r>
  </si>
  <si>
    <t xml:space="preserve">The cells within this worksheet contain questions, the reason for the question, and follow-up inquiries/responses </t>
  </si>
  <si>
    <t>HECVAT Analyst Reference</t>
  </si>
  <si>
    <r>
      <rPr>
        <u val="single"/>
        <sz val="12"/>
        <color indexed="15"/>
        <rFont val="Verdana"/>
      </rPr>
      <t>Connect with your higher education peers by joining the EDUCAUSE HECVAT Users Community Group</t>
    </r>
  </si>
  <si>
    <r>
      <rPr>
        <u val="single"/>
        <sz val="12"/>
        <color indexed="15"/>
        <rFont val="Verdana"/>
      </rPr>
      <t>You can find full tutorials on the HECVAT at educause.edu/HECVAT</t>
    </r>
  </si>
  <si>
    <t>This sheet provides additional context on each questions for analysts at institutions. In most cases, you will find a reason for each question as well as follow-up inquiries that may be helpful.</t>
  </si>
  <si>
    <t xml:space="preserve">Use the "find" feature (CTRL+F on a PC or Command+F on a Mac) to search for a question code </t>
  </si>
  <si>
    <r>
      <rPr>
        <b val="1"/>
        <sz val="14"/>
        <color indexed="9"/>
        <rFont val="Verdana"/>
      </rPr>
      <t>Reason for Question</t>
    </r>
  </si>
  <si>
    <r>
      <rPr>
        <b val="1"/>
        <sz val="14"/>
        <color indexed="9"/>
        <rFont val="Verdana"/>
      </rPr>
      <t>Follow-Up Inquiries/Responses</t>
    </r>
  </si>
  <si>
    <r>
      <rPr>
        <sz val="11"/>
        <color indexed="8"/>
        <rFont val="Arial"/>
      </rPr>
      <t>Solution Provider Name</t>
    </r>
  </si>
  <si>
    <r>
      <rPr>
        <sz val="11"/>
        <color indexed="8"/>
        <rFont val="Arial"/>
      </rPr>
      <t>Solution Name</t>
    </r>
  </si>
  <si>
    <r>
      <rPr>
        <sz val="11"/>
        <color indexed="8"/>
        <rFont val="Arial"/>
      </rPr>
      <t>Solution Description</t>
    </r>
  </si>
  <si>
    <r>
      <rPr>
        <sz val="11"/>
        <color indexed="8"/>
        <rFont val="Arial"/>
      </rPr>
      <t>Solution Provider Contact Name</t>
    </r>
  </si>
  <si>
    <r>
      <rPr>
        <sz val="11"/>
        <color indexed="8"/>
        <rFont val="Arial"/>
      </rPr>
      <t>Solution Provider Contact Title</t>
    </r>
  </si>
  <si>
    <r>
      <rPr>
        <sz val="11"/>
        <color indexed="8"/>
        <rFont val="Arial"/>
      </rPr>
      <t>Solution Provider Contact Email</t>
    </r>
  </si>
  <si>
    <r>
      <rPr>
        <sz val="11"/>
        <color indexed="8"/>
        <rFont val="Arial"/>
      </rPr>
      <t>Solution Provider Contact Phone Number</t>
    </r>
  </si>
  <si>
    <r>
      <rPr>
        <sz val="11"/>
        <color indexed="8"/>
        <rFont val="Arial"/>
      </rPr>
      <t>Country of Company Headquarters</t>
    </r>
  </si>
  <si>
    <r>
      <rPr>
        <sz val="11"/>
        <color indexed="8"/>
        <rFont val="Arial"/>
      </rPr>
      <t>Employee Work Locations (all)</t>
    </r>
  </si>
  <si>
    <r>
      <rPr>
        <sz val="11"/>
        <color indexed="8"/>
        <rFont val="Verdana"/>
      </rPr>
      <t>Determines where solution provider employees will be physically located.</t>
    </r>
  </si>
  <si>
    <r>
      <rPr>
        <sz val="11"/>
        <color indexed="8"/>
        <rFont val="Arial"/>
      </rPr>
      <t>Follow-up inquiries will be institution/implementation specific.</t>
    </r>
  </si>
  <si>
    <t xml:space="preserve">End Table Data </t>
  </si>
  <si>
    <r>
      <rPr>
        <sz val="11"/>
        <color indexed="8"/>
        <rFont val="Arial"/>
      </rPr>
      <t>Do you have a dedicated software and system development team(s) (e.g., customer support, implementation, product management, etc.)?*</t>
    </r>
  </si>
  <si>
    <r>
      <rPr>
        <sz val="11"/>
        <color indexed="8"/>
        <rFont val="Verdana"/>
      </rPr>
      <t>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t>
    </r>
  </si>
  <si>
    <r>
      <rPr>
        <sz val="11"/>
        <color indexed="8"/>
        <rFont val="Arial"/>
      </rPr>
      <t>Follow-up inquiries for solution provider team strategies will be unique to your institution and may depend on the underlying infrastructures needed to support a system for your specific use case.</t>
    </r>
  </si>
  <si>
    <r>
      <rPr>
        <sz val="11"/>
        <color indexed="8"/>
        <rFont val="Arial"/>
      </rPr>
      <t>Describe your organization’s business background and ownership structure, including all parent and subsidiary relationships.</t>
    </r>
  </si>
  <si>
    <r>
      <rPr>
        <sz val="11"/>
        <color indexed="8"/>
        <rFont val="Verdana"/>
      </rPr>
      <t>This information defines the scale of company (support, resources, skillsets), general information about the organization that may be concerning.</t>
    </r>
  </si>
  <si>
    <r>
      <rPr>
        <sz val="11"/>
        <color indexed="8"/>
        <rFont val="Arial"/>
      </rPr>
      <t>Follow-up responses to this one are normally unique to their response. Vague answers here usually result in some footprinting of a solution provider to determine their "reputation."</t>
    </r>
  </si>
  <si>
    <r>
      <rPr>
        <sz val="11"/>
        <color indexed="8"/>
        <rFont val="Arial"/>
      </rPr>
      <t>Have you operated without unplanned disruptions to this solution in the past 12 months?</t>
    </r>
  </si>
  <si>
    <r>
      <rPr>
        <sz val="11"/>
        <color indexed="8"/>
        <rFont val="Verdana"/>
      </rPr>
      <t>We want transparency from the solution provider, and an honest answer to this question, regardless of the response, is a good step in building trust.</t>
    </r>
  </si>
  <si>
    <r>
      <rPr>
        <sz val="11"/>
        <color indexed="8"/>
        <rFont val="Arial"/>
      </rPr>
      <t>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t>
    </r>
  </si>
  <si>
    <r>
      <rPr>
        <sz val="11"/>
        <color indexed="8"/>
        <rFont val="Arial"/>
      </rPr>
      <t>Do you have a dedicated information security staff or office?</t>
    </r>
  </si>
  <si>
    <r>
      <rPr>
        <sz val="11"/>
        <color indexed="8"/>
        <rFont val="Verdana"/>
      </rPr>
      <t>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t>
    </r>
  </si>
  <si>
    <r>
      <rPr>
        <sz val="11"/>
        <color indexed="8"/>
        <rFont val="Arial"/>
      </rPr>
      <t>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t>
    </r>
  </si>
  <si>
    <r>
      <rPr>
        <sz val="11"/>
        <color indexed="8"/>
        <rFont val="Arial"/>
      </rPr>
      <t>Use this area to share information about your environment that will assist those who are assessing your company's data security program.</t>
    </r>
  </si>
  <si>
    <r>
      <rPr>
        <sz val="11"/>
        <color indexed="8"/>
        <rFont val="Verdana"/>
      </rPr>
      <t>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t>
    </r>
  </si>
  <si>
    <r>
      <rPr>
        <sz val="11"/>
        <color indexed="8"/>
        <rFont val="Arial"/>
      </rPr>
      <t>This is a freebie to help the solution provider state their case. If a solution provider does not add anything here (or it is just sales stuff), we can assume it was filled out by a sales engineer and questions will be evaluated with higher scrutiny.</t>
    </r>
  </si>
  <si>
    <t xml:space="preserve">Required Questions indicate to the solution provider which questions apply to their product or service. </t>
  </si>
  <si>
    <r>
      <rPr>
        <sz val="11"/>
        <color indexed="8"/>
        <rFont val="Arial"/>
      </rPr>
      <t>Are you offering either a product or platform, as opposed to only offering a service</t>
    </r>
  </si>
  <si>
    <t>The answer to this question indicates if the "Product" and "Infrastructure" tabs are required</t>
  </si>
  <si>
    <r>
      <rPr>
        <sz val="11"/>
        <color indexed="8"/>
        <rFont val="Arial"/>
      </rPr>
      <t>Does your product or service have an interface?</t>
    </r>
  </si>
  <si>
    <t>The answer to this question indicates if the "IT Accessibility" questions are required</t>
  </si>
  <si>
    <r>
      <rPr>
        <sz val="11"/>
        <color indexed="8"/>
        <rFont val="Arial"/>
      </rPr>
      <t>Are you providing consulting services?</t>
    </r>
  </si>
  <si>
    <t>The answer to this question indicates if the "Consulting" questions are required</t>
  </si>
  <si>
    <r>
      <rPr>
        <sz val="11"/>
        <color indexed="8"/>
        <rFont val="Arial"/>
      </rPr>
      <t>Does your solution have AI features, or are there plans to implement AI features in the next 12 months?</t>
    </r>
  </si>
  <si>
    <t>The answer to this question indicates if the "AI" questions are required</t>
  </si>
  <si>
    <r>
      <rPr>
        <sz val="11"/>
        <color indexed="8"/>
        <rFont val="Arial"/>
      </rPr>
      <t>Does your solution process protected health information (PHI) or any data covered by the Health Insurance Portability and Accountability Act (HIPAA)?</t>
    </r>
  </si>
  <si>
    <t>The answer to this question indicates if the "HIPAA" questions are required</t>
  </si>
  <si>
    <r>
      <rPr>
        <sz val="11"/>
        <color indexed="8"/>
        <rFont val="Arial"/>
      </rPr>
      <t>Is the solution designed to process, store, or transmit credit card information?</t>
    </r>
  </si>
  <si>
    <t>The answer to this question indicates if the "PCI DSS" questions are required</t>
  </si>
  <si>
    <r>
      <rPr>
        <sz val="11"/>
        <color indexed="8"/>
        <rFont val="Arial"/>
      </rPr>
      <t>Does operating your solution require the institution to operate a physical or virtual appliance in their own environment or to provide inbound firewall exceptions to allow your employees to remotely administer systems in the institution's environment?</t>
    </r>
  </si>
  <si>
    <t>The answer to this question indicates if the "On-Premises Data Solutions" questions are required</t>
  </si>
  <si>
    <r>
      <rPr>
        <sz val="11"/>
        <color indexed="8"/>
        <rFont val="Arial"/>
      </rPr>
      <t>Do you have a well-documented business continuity plan (BCP), with a clear owner, that is tested annually?</t>
    </r>
    <r>
      <rPr>
        <sz val="11"/>
        <color indexed="13"/>
        <rFont val="Arial"/>
      </rPr>
      <t>*</t>
    </r>
  </si>
  <si>
    <r>
      <rPr>
        <sz val="11"/>
        <color indexed="8"/>
        <rFont val="Arial"/>
      </rPr>
      <t>Do you have a well-documented disaster recovery plan (DRP), with a clear owner, that is tested annually?*</t>
    </r>
  </si>
  <si>
    <r>
      <rPr>
        <sz val="11"/>
        <color indexed="8"/>
        <rFont val="Arial"/>
      </rPr>
      <t>Have you undergone a SSAE 18/SOC 2 audit?</t>
    </r>
  </si>
  <si>
    <r>
      <rPr>
        <sz val="11"/>
        <color indexed="8"/>
        <rFont val="Verdana"/>
      </rPr>
      <t>SSAE 18 and SOC2 audits are standard documentation, relevant to institutions requiring a solution provider to undergo SSAE 18 audits.</t>
    </r>
  </si>
  <si>
    <r>
      <rPr>
        <sz val="11"/>
        <color indexed="8"/>
        <rFont val="Arial"/>
      </rPr>
      <t>Follow-up inquiries for SSAE 18 content will be institution/implementation specific.</t>
    </r>
  </si>
  <si>
    <r>
      <rPr>
        <sz val="11"/>
        <color indexed="8"/>
        <rFont val="Arial"/>
      </rPr>
      <t>Do you conform with a specific industry standard security framework (e.g., NIST Cybersecurity Framework, CIS Controls, ISO 27001, etc.)?</t>
    </r>
  </si>
  <si>
    <r>
      <rPr>
        <sz val="11"/>
        <color indexed="8"/>
        <rFont val="Verdana"/>
      </rPr>
      <t>The details of the standard are not the focus here; it is the fact that a solution provider builds their environment around a standard and that they continually evaluate and assess their security programs.</t>
    </r>
  </si>
  <si>
    <r>
      <rPr>
        <sz val="11"/>
        <color indexed="8"/>
        <rFont val="Arial"/>
      </rPr>
      <t>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t>
    </r>
  </si>
  <si>
    <r>
      <rPr>
        <sz val="11"/>
        <color indexed="8"/>
        <rFont val="Arial"/>
      </rPr>
      <t>Can you provide overall system and/or application architecture diagrams, including a full description of the data flow for all components of the system?</t>
    </r>
  </si>
  <si>
    <r>
      <rPr>
        <sz val="11"/>
        <color indexed="8"/>
        <rFont val="Verdana"/>
      </rPr>
      <t>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t>
    </r>
  </si>
  <si>
    <r>
      <rPr>
        <sz val="11"/>
        <color indexed="8"/>
        <rFont val="Arial"/>
      </rPr>
      <t>Inquire about any privacy language the solution provider may have. It may not be ideal but there may be something available to assess or enough to have your legal counsel or policy/privacy professionals review.</t>
    </r>
  </si>
  <si>
    <r>
      <rPr>
        <sz val="11"/>
        <color indexed="8"/>
        <rFont val="Arial"/>
      </rPr>
      <t>Does your organization have a data privacy policy?</t>
    </r>
  </si>
  <si>
    <r>
      <rPr>
        <sz val="11"/>
        <color indexed="8"/>
        <rFont val="Verdana"/>
      </rPr>
      <t>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t>
    </r>
  </si>
  <si>
    <r>
      <rPr>
        <sz val="11"/>
        <color indexed="8"/>
        <rFont val="Arial"/>
      </rPr>
      <t>Do you have a documented, and currently implemented, employee onboarding and offboarding policy?</t>
    </r>
  </si>
  <si>
    <r>
      <rPr>
        <sz val="11"/>
        <color indexed="8"/>
        <rFont val="Verdana"/>
      </rPr>
      <t>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t>
    </r>
  </si>
  <si>
    <r>
      <rPr>
        <sz val="11"/>
        <color indexed="8"/>
        <rFont val="Arial"/>
      </rPr>
      <t>Unsatisfactory answers should be met with questions about access control authority, roles and responsibilities (of access grantors), administrative privileges within the solution provider's infrastructure(s), etc.</t>
    </r>
  </si>
  <si>
    <r>
      <rPr>
        <sz val="11"/>
        <color indexed="8"/>
        <rFont val="Arial"/>
      </rPr>
      <t>Solution Provider Accessibility Contact Name</t>
    </r>
  </si>
  <si>
    <r>
      <rPr>
        <sz val="11"/>
        <color indexed="8"/>
        <rFont val="Arial"/>
      </rPr>
      <t>Solution Provider Accessibility Contact Title</t>
    </r>
  </si>
  <si>
    <r>
      <rPr>
        <sz val="11"/>
        <color indexed="8"/>
        <rFont val="Arial"/>
      </rPr>
      <t>Solution Provider Accessibility Contact Email</t>
    </r>
  </si>
  <si>
    <r>
      <rPr>
        <sz val="11"/>
        <color indexed="8"/>
        <rFont val="Arial"/>
      </rPr>
      <t>Solution Provider Accessibility Contact Phone Number</t>
    </r>
  </si>
  <si>
    <r>
      <rPr>
        <sz val="11"/>
        <color indexed="8"/>
        <rFont val="Arial"/>
      </rPr>
      <t>Web Link to Accessibility Statement or VPAT</t>
    </r>
  </si>
  <si>
    <r>
      <rPr>
        <sz val="11"/>
        <color indexed="8"/>
        <rFont val="Arial"/>
      </rPr>
      <t>Has a VPAT or ACR been created or updated for the solution and version under consideration within the past 12 months?*</t>
    </r>
  </si>
  <si>
    <r>
      <rPr>
        <sz val="11"/>
        <color indexed="8"/>
        <rFont val="Verdana"/>
      </rPr>
      <t>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t>
    </r>
  </si>
  <si>
    <r>
      <rPr>
        <sz val="11"/>
        <color indexed="8"/>
        <rFont val="Arial"/>
      </rPr>
      <t>Cross-reference Accessibility Conformance Reports (ACR) with any answers from ITAC-14 about product roadmaps for accessibility improvements.</t>
    </r>
  </si>
  <si>
    <r>
      <rPr>
        <sz val="11"/>
        <color indexed="8"/>
        <rFont val="Arial"/>
      </rPr>
      <t>Will your company agree to meet your stated accessibility standard or WCAG 2.1 AA as part of your contractual agreement for the solution?*</t>
    </r>
  </si>
  <si>
    <r>
      <rPr>
        <sz val="11"/>
        <color indexed="8"/>
        <rFont val="Verdana"/>
      </rPr>
      <t xml:space="preserve">Federal regulation requires that technology products conform to WCAG 2.1 AA. Technology platforms that do not substantially conform to this standard put schools at risk of not complying with these requirements. </t>
    </r>
  </si>
  <si>
    <r>
      <rPr>
        <sz val="11"/>
        <color indexed="8"/>
        <rFont val="Arial"/>
      </rPr>
      <t>Does the solution substantially conform to WCAG 2.1 AA?*</t>
    </r>
  </si>
  <si>
    <r>
      <rPr>
        <sz val="11"/>
        <color indexed="8"/>
        <rFont val="Arial"/>
      </rPr>
      <t>Do you have a documented and implemented process for reporting and tracking accessibility issues?*</t>
    </r>
  </si>
  <si>
    <r>
      <rPr>
        <sz val="11"/>
        <color indexed="8"/>
        <rFont val="Arial"/>
      </rPr>
      <t>What is the prioritization of accessibility issues received, and how are they tracked? Is there a regular cadence for tracking and addressing accessibility barriers?</t>
    </r>
  </si>
  <si>
    <r>
      <rPr>
        <sz val="11"/>
        <color indexed="8"/>
        <rFont val="Arial"/>
      </rPr>
      <t>Do you have documentation to support the accessibility features of your solution?</t>
    </r>
  </si>
  <si>
    <r>
      <rPr>
        <sz val="11"/>
        <color indexed="8"/>
        <rFont val="Verdana"/>
      </rPr>
      <t>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t>
    </r>
  </si>
  <si>
    <r>
      <rPr>
        <sz val="11"/>
        <color indexed="8"/>
        <rFont val="Arial"/>
      </rPr>
      <t>If claims are made about accessibility and there is no supporting documentation on how they can be achieved, ensure that intended configurations and uses of the product in question were assessed for any accessibility documentation or claims.</t>
    </r>
  </si>
  <si>
    <r>
      <rPr>
        <sz val="11"/>
        <color indexed="8"/>
        <rFont val="Arial"/>
      </rPr>
      <t>Has a third-party expert conducted an audit of the most recent version of your solution?</t>
    </r>
  </si>
  <si>
    <r>
      <rPr>
        <sz val="11"/>
        <color indexed="8"/>
        <rFont val="Verdana"/>
      </rPr>
      <t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t>
    </r>
  </si>
  <si>
    <r>
      <rPr>
        <sz val="11"/>
        <color indexed="8"/>
        <rFont val="Arial"/>
      </rPr>
      <t>Do you have a documented and implemented process for verifying accessibility conformance?</t>
    </r>
  </si>
  <si>
    <r>
      <rPr>
        <sz val="11"/>
        <color indexed="8"/>
        <rFont val="Verdana"/>
      </rPr>
      <t>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t>
    </r>
  </si>
  <si>
    <r>
      <rPr>
        <sz val="11"/>
        <color indexed="8"/>
        <rFont val="Arial"/>
      </rPr>
      <t>Have you adopted a technical or legal standard of conformance for the solution?</t>
    </r>
  </si>
  <si>
    <r>
      <rPr>
        <sz val="11"/>
        <color indexed="8"/>
        <rFont val="Verdana"/>
      </rPr>
      <t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t>
    </r>
  </si>
  <si>
    <r>
      <rPr>
        <sz val="11"/>
        <color indexed="8"/>
        <rFont val="Arial"/>
      </rPr>
      <t>Can you provide a current, detailed accessibility roadmap with delivery timelines?</t>
    </r>
  </si>
  <si>
    <r>
      <rPr>
        <sz val="11"/>
        <color indexed="8"/>
        <rFont val="Verdana"/>
      </rPr>
      <t>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t>
    </r>
  </si>
  <si>
    <r>
      <rPr>
        <sz val="11"/>
        <color indexed="8"/>
        <rFont val="Arial"/>
      </rPr>
      <t>If no roadmap is available, seek additional information from the solution provider such as release notes that address accessibility and any feedback from users that address the accessibility of the solution.</t>
    </r>
  </si>
  <si>
    <r>
      <rPr>
        <sz val="11"/>
        <color indexed="8"/>
        <rFont val="Arial"/>
      </rPr>
      <t>Do you expect your staff to maintain a current skill set in IT accessibility?</t>
    </r>
  </si>
  <si>
    <r>
      <rPr>
        <sz val="11"/>
        <color indexed="8"/>
        <rFont val="Verdana"/>
      </rPr>
      <t>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t>
    </r>
  </si>
  <si>
    <r>
      <rPr>
        <sz val="11"/>
        <color indexed="8"/>
        <rFont val="Arial"/>
      </rPr>
      <t>Do you have documented processes and procedures for implementing accessibility into your development lifecycle?</t>
    </r>
  </si>
  <si>
    <r>
      <rPr>
        <sz val="11"/>
        <color indexed="8"/>
        <rFont val="Verdana"/>
      </rPr>
      <t>This question is designed to understand how accessibility is included in new versions and features of solutions, particularly with solution providers that implement Agile or similar methodologies where software is updated frequently and continuously.</t>
    </r>
  </si>
  <si>
    <r>
      <rPr>
        <sz val="11"/>
        <color indexed="8"/>
        <rFont val="Arial"/>
      </rPr>
      <t>Can all functions of the application or service be performed using only the keyboard?</t>
    </r>
  </si>
  <si>
    <r>
      <rPr>
        <sz val="11"/>
        <color indexed="8"/>
        <rFont val="Verdana"/>
      </rPr>
      <t>One critical accessibility requirement is the full use of a product using only the keyboard, -no mouse or trackpad. This requirement is easy for a nontechnical or non-accessibility expert to understand and verify.</t>
    </r>
  </si>
  <si>
    <r>
      <rPr>
        <sz val="11"/>
        <color indexed="8"/>
        <rFont val="Arial"/>
      </rPr>
      <t>To confirm keyboard-only claims, follow the how-to at Minimum Expectations for applications webpage &lt;https://go.iu.edu/minimum-expectations&gt; from Indiana University or reference WebAIM’s Keyboard Testing guidance &lt;https://webaim.org/techniques/keyboard/#testing&gt;.</t>
    </r>
  </si>
  <si>
    <r>
      <rPr>
        <sz val="11"/>
        <color indexed="8"/>
        <rFont val="Arial"/>
      </rPr>
      <t>Does your product rely on activating a special "accessibility mode," a "lite version," or using an alternate interface (including “overlay” or AI-based alternates)  for accessibility purposes?</t>
    </r>
  </si>
  <si>
    <r>
      <rPr>
        <sz val="11"/>
        <color indexed="8"/>
        <rFont val="Verdana"/>
      </rPr>
      <t>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t>
    </r>
  </si>
  <si>
    <r>
      <rPr>
        <sz val="11"/>
        <color indexed="8"/>
        <rFont val="Arial"/>
      </rPr>
      <t>Do you perform security assessments of third-party companies with which you share data (e.g., hosting providers, cloud services, PaaS, IaaS, SaaS)?*</t>
    </r>
  </si>
  <si>
    <r>
      <rPr>
        <sz val="11"/>
        <color indexed="8"/>
        <rFont val="Verdana"/>
      </rPr>
      <t>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t>
    </r>
  </si>
  <si>
    <r>
      <rPr>
        <sz val="11"/>
        <color indexed="8"/>
        <rFont val="Arial"/>
      </rPr>
      <t>Follow up with a robust question set if the solution provider cannot clearly state full control of the integrity of their system(s). Questions about administrator access on end-user devices and other maintenance and patching type questions are appropriate.</t>
    </r>
  </si>
  <si>
    <r>
      <rPr>
        <sz val="11"/>
        <color indexed="8"/>
        <rFont val="Arial"/>
      </rPr>
      <t>Do you have contractual language in place with third parties governing access to institutional data?*</t>
    </r>
  </si>
  <si>
    <r>
      <rPr>
        <sz val="11"/>
        <color indexed="8"/>
        <rFont val="Verdana"/>
      </rPr>
      <t>The sharing of institutional data to fourth-parties may increase the risk to the institutation and thus, we want to know who gets what data, when they get that data, and why they get that data.</t>
    </r>
  </si>
  <si>
    <r>
      <rPr>
        <sz val="11"/>
        <color indexed="8"/>
        <rFont val="Arial"/>
      </rPr>
      <t>Follow-up inquiries concerning third-party data sharing will be institution/implementation specific.</t>
    </r>
  </si>
  <si>
    <r>
      <rPr>
        <sz val="11"/>
        <color indexed="8"/>
        <rFont val="Arial"/>
      </rPr>
      <t>Do the contracts in place with these third parties address liability in the event of a data breach?*</t>
    </r>
  </si>
  <si>
    <r>
      <rPr>
        <sz val="11"/>
        <color indexed="8"/>
        <rFont val="Verdana"/>
      </rPr>
      <t>Knowing the protections and legal agreements in place for third-party data sharing may assist analysts in determininng residual risk.</t>
    </r>
  </si>
  <si>
    <r>
      <rPr>
        <sz val="11"/>
        <color indexed="8"/>
        <rFont val="Arial"/>
      </rPr>
      <t>Follow-up inquiries concerning legal agreements with third parties will be institution/implementation specific.</t>
    </r>
  </si>
  <si>
    <r>
      <rPr>
        <sz val="11"/>
        <color indexed="8"/>
        <rFont val="Arial"/>
      </rPr>
      <t>Do you have an implemented third-party management strategy?*</t>
    </r>
  </si>
  <si>
    <r>
      <rPr>
        <sz val="11"/>
        <color indexed="8"/>
        <rFont val="Verdana"/>
      </rPr>
      <t>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r>
  </si>
  <si>
    <r>
      <rPr>
        <sz val="11"/>
        <color indexed="8"/>
        <rFont val="Arial"/>
      </rPr>
      <t>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t>
    </r>
  </si>
  <si>
    <r>
      <rPr>
        <sz val="11"/>
        <color indexed="8"/>
        <rFont val="Arial"/>
      </rPr>
      <t>Do you have a process and implemented procedures for managing your hardware supply chain (e.g., telecommunications equipment, export licensing, computing devices)?</t>
    </r>
  </si>
  <si>
    <r>
      <rPr>
        <sz val="11"/>
        <color indexed="8"/>
        <rFont val="Verdana"/>
      </rPr>
      <t>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r>
  </si>
  <si>
    <r>
      <rPr>
        <sz val="11"/>
        <color indexed="8"/>
        <rFont val="Arial"/>
      </rPr>
      <t>Follow-up inquiries concerning hardware supply chain will be institution/implementation specific.</t>
    </r>
  </si>
  <si>
    <r>
      <rPr>
        <sz val="11"/>
        <color indexed="8"/>
        <rFont val="Arial"/>
      </rPr>
      <t>Will the consultant require access to the institution's network resources?*</t>
    </r>
  </si>
  <si>
    <r>
      <rPr>
        <sz val="11"/>
        <color indexed="8"/>
        <rFont val="Verdana"/>
      </rPr>
      <t>Consultants are often used to implement, maintain, fix, and assess technology environments. In these cases, third-party consultants have access to institutional data, and appropriate access, whether remote or onsite, must be protected during the consulting engagement.</t>
    </r>
  </si>
  <si>
    <r>
      <rPr>
        <sz val="11"/>
        <color indexed="8"/>
        <rFont val="Arial"/>
      </rPr>
      <t>Has the consultant received training on (sensitive, HIPAA, PCI, etc.) data handling?*</t>
    </r>
  </si>
  <si>
    <r>
      <rPr>
        <sz val="11"/>
        <color indexed="8"/>
        <rFont val="Arial"/>
      </rPr>
      <t>Is the data encrypted (at rest) while in the consultant's possession?*</t>
    </r>
  </si>
  <si>
    <r>
      <rPr>
        <sz val="11"/>
        <color indexed="8"/>
        <rFont val="Arial"/>
      </rPr>
      <t>Can access be restricted based on source IP address?*</t>
    </r>
  </si>
  <si>
    <r>
      <rPr>
        <sz val="11"/>
        <color indexed="8"/>
        <rFont val="Arial"/>
      </rPr>
      <t>Will the consulting take place on-premises?</t>
    </r>
  </si>
  <si>
    <r>
      <rPr>
        <sz val="11"/>
        <color indexed="8"/>
        <rFont val="Arial"/>
      </rPr>
      <t>Will the consultant require access to hardware in the institution's data centers?</t>
    </r>
  </si>
  <si>
    <r>
      <rPr>
        <sz val="11"/>
        <color indexed="8"/>
        <rFont val="Verdana"/>
      </rPr>
      <t>Follow-up inquiries will be institution/implementation specific.</t>
    </r>
  </si>
  <si>
    <r>
      <rPr>
        <sz val="11"/>
        <color indexed="8"/>
        <rFont val="Arial"/>
      </rPr>
      <t>Will any data be transferred to the consultant's possession?</t>
    </r>
  </si>
  <si>
    <r>
      <rPr>
        <sz val="11"/>
        <color indexed="8"/>
        <rFont val="Arial"/>
      </rPr>
      <t>Are access controls for institutional accounts based on structured rules, such as role-based access control (RBAC), attribute-based access control (ABAC), or policy-based access control (PBAC)?*</t>
    </r>
  </si>
  <si>
    <r>
      <rPr>
        <sz val="11"/>
        <color indexed="8"/>
        <rFont val="Verdana"/>
      </rPr>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t>
    </r>
  </si>
  <si>
    <r>
      <rPr>
        <sz val="11"/>
        <color indexed="8"/>
        <rFont val="Arial"/>
      </rPr>
      <t>Ask the solution provider to summarize the best practices to restrict/control the access given to the institution's end users without the use of RBAC. Make sure to understand the administrative requirements/overhead introduced in the solution provider's environment.</t>
    </r>
  </si>
  <si>
    <r>
      <rPr>
        <sz val="11"/>
        <color indexed="8"/>
        <rFont val="Arial"/>
      </rPr>
      <t>Are you using a web application firewall (WAF)?*</t>
    </r>
  </si>
  <si>
    <r>
      <rPr>
        <sz val="11"/>
        <color indexed="8"/>
        <rFont val="Verdana"/>
      </rPr>
      <t>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t>
    </r>
  </si>
  <si>
    <r>
      <rPr>
        <sz val="11"/>
        <color indexed="8"/>
        <rFont val="Arial"/>
      </rPr>
      <t>If a solution provider states that they outsource their code development and do not run a WAF, there is elevated reason for concern. Verify how code is tested, monitored, and controlled in production environments.</t>
    </r>
  </si>
  <si>
    <r>
      <rPr>
        <sz val="11"/>
        <color indexed="8"/>
        <rFont val="Arial"/>
      </rPr>
      <t>Are only currently supported operating system(s), software, and libraries leveraged by the system(s)/application(s) that will have access to institution's data?*</t>
    </r>
  </si>
  <si>
    <r>
      <rPr>
        <sz val="11"/>
        <color indexed="8"/>
        <rFont val="Verdana"/>
      </rPr>
      <t>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t>
    </r>
  </si>
  <si>
    <r>
      <rPr>
        <sz val="11"/>
        <color indexed="8"/>
        <rFont val="Arial"/>
      </rPr>
      <t>Follow-up inquiries for operating systems leveraged by the solution provider will be institution/implementation specific.</t>
    </r>
  </si>
  <si>
    <r>
      <rPr>
        <sz val="11"/>
        <color indexed="8"/>
        <rFont val="Arial"/>
      </rPr>
      <t>Does your application require access to location or GPS data?</t>
    </r>
  </si>
  <si>
    <r>
      <rPr>
        <sz val="11"/>
        <color indexed="8"/>
        <rFont val="Verdana"/>
      </rPr>
      <t>Sharing location data significantly increases risk factors for users. It's important to understand if this is required.</t>
    </r>
  </si>
  <si>
    <r>
      <rPr>
        <sz val="11"/>
        <color indexed="8"/>
        <rFont val="Arial"/>
      </rPr>
      <t>Ask the solution provider about the need for this requirement, and understand any mitigation strategies that may be possible.</t>
    </r>
  </si>
  <si>
    <r>
      <rPr>
        <sz val="11"/>
        <color indexed="8"/>
        <rFont val="Arial"/>
      </rPr>
      <t>Does your application provide separation of duties between security administration, system administration, and standard user functions?*</t>
    </r>
  </si>
  <si>
    <r>
      <rPr>
        <sz val="11"/>
        <color indexed="8"/>
        <rFont val="Verdana"/>
      </rPr>
      <t>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t>
    </r>
  </si>
  <si>
    <r>
      <rPr>
        <sz val="11"/>
        <color indexed="8"/>
        <rFont val="Arial"/>
      </rPr>
      <t>Ask the solution provider to summarize their best practices for securing their system(s) administratively without the use of RBAC. Make sure to understand the administrative requirements/overhead introduced in the solution provider's environment.</t>
    </r>
  </si>
  <si>
    <r>
      <rPr>
        <sz val="11"/>
        <color indexed="8"/>
        <rFont val="Arial"/>
      </rPr>
      <t>Do you subject your code to static code analysis and/or static application security testing prior to release?*</t>
    </r>
  </si>
  <si>
    <r>
      <rPr>
        <sz val="11"/>
        <color indexed="8"/>
        <rFont val="Verdana"/>
      </rPr>
      <t>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t>
    </r>
  </si>
  <si>
    <r>
      <rPr>
        <sz val="11"/>
        <color indexed="8"/>
        <rFont val="Arial"/>
      </rPr>
      <t>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t>
    </r>
  </si>
  <si>
    <r>
      <rPr>
        <sz val="11"/>
        <color indexed="8"/>
        <rFont val="Verdana"/>
      </rPr>
      <t>Code analysis (prior to implementation) can decrease the number of vulnerabilities within a system. Depending on the insight a solution provider has into their code, code testing should be expected.</t>
    </r>
  </si>
  <si>
    <r>
      <rPr>
        <sz val="11"/>
        <color indexed="8"/>
        <rFont val="Verdana"/>
      </rPr>
      <t>If software testing processes are not established and followed, point the solution provider to OWASP's Testing Guide &lt;https://www.owasp.org/index.php/OWASP_Testing_Guide_v4_Table_of_Contents&gt;.</t>
    </r>
  </si>
  <si>
    <r>
      <rPr>
        <sz val="11"/>
        <color indexed="8"/>
        <rFont val="Arial"/>
      </rPr>
      <t>Are access controls for staff within your organization based on structured rules, such as RBAC, ABAC, or PBAC?</t>
    </r>
  </si>
  <si>
    <r>
      <rPr>
        <sz val="11"/>
        <color indexed="8"/>
        <rFont val="Verdana"/>
      </rPr>
      <t>Managing a solution may rely on various professionals to administer a system. This question is focused on how administration, and the segregation of functions, is implemented within the solution provider's infrastructure.</t>
    </r>
  </si>
  <si>
    <r>
      <rPr>
        <sz val="11"/>
        <color indexed="8"/>
        <rFont val="Arial"/>
      </rPr>
      <t>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t>
    </r>
  </si>
  <si>
    <r>
      <rPr>
        <sz val="11"/>
        <color indexed="8"/>
        <rFont val="Arial"/>
      </rPr>
      <t>Does the system provide data input validation and error messages?</t>
    </r>
  </si>
  <si>
    <r>
      <rPr>
        <sz val="11"/>
        <color indexed="8"/>
        <rFont val="Verdana"/>
      </rPr>
      <t>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r>
  </si>
  <si>
    <r>
      <rPr>
        <sz val="11"/>
        <color indexed="8"/>
        <rFont val="Arial"/>
      </rPr>
      <t>Inquire about any planned improvements to these capabilities. Ask about their product roadmap, and try to understand how they prioritize security concerns in their environment.</t>
    </r>
  </si>
  <si>
    <r>
      <rPr>
        <sz val="11"/>
        <color indexed="8"/>
        <rFont val="Arial"/>
      </rPr>
      <t>Do you have a process and implemented procedures for managing your software supply chain (e.g., libraries, repositories, frameworks, etc.)</t>
    </r>
  </si>
  <si>
    <r>
      <rPr>
        <sz val="11"/>
        <color indexed="8"/>
        <rFont val="Verdana"/>
      </rPr>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r>
  </si>
  <si>
    <r>
      <rPr>
        <sz val="11"/>
        <color indexed="8"/>
        <rFont val="Arial"/>
      </rPr>
      <t>Follow-up inquiries concerning software supply chain will be institution/implementation specific.</t>
    </r>
  </si>
  <si>
    <r>
      <rPr>
        <sz val="11"/>
        <color indexed="8"/>
        <rFont val="Arial"/>
      </rPr>
      <t>Have your developers been trained in secure coding techniques?</t>
    </r>
  </si>
  <si>
    <r>
      <rPr>
        <sz val="11"/>
        <color indexed="8"/>
        <rFont val="Verdana"/>
      </rPr>
      <t>The adherence to secure coding best practices better positions a solution provider to maintain the CIA triad. Use the knowledge of this response when evaluating other solution provider statements, particularly those focused on development and the protection of communications.</t>
    </r>
  </si>
  <si>
    <r>
      <rPr>
        <sz val="11"/>
        <color indexed="8"/>
        <rFont val="Arial"/>
      </rPr>
      <t>If information security principles are not designed into the product lifecycle, point the solution provider to OWASP's Secure Coding Practices - Quick Reference Guide &lt;https://www.owasp.org/index.php/OWASP_Secure_Coding_Practices_-_Quick_Reference_Guide&gt;.</t>
    </r>
  </si>
  <si>
    <r>
      <rPr>
        <sz val="11"/>
        <color indexed="8"/>
        <rFont val="Arial"/>
      </rPr>
      <t>Was your application developed using secure coding techniques?</t>
    </r>
  </si>
  <si>
    <r>
      <rPr>
        <sz val="11"/>
        <color indexed="8"/>
        <rFont val="Arial"/>
      </rPr>
      <t>If mobile, is the application available from a trusted source (e.g., App Store, Google Play Store)?</t>
    </r>
  </si>
  <si>
    <r>
      <rPr>
        <sz val="11"/>
        <color indexed="8"/>
        <rFont val="Verdana"/>
      </rPr>
      <t>Distributing application via known, moderately vetted application platform decreases the chances of malicious code distribution. Stand-alone deployments (nontrusted sources) should be looked at more closely.</t>
    </r>
  </si>
  <si>
    <r>
      <rPr>
        <sz val="11"/>
        <color indexed="8"/>
        <rFont val="Arial"/>
      </rPr>
      <t>Ask the solution provider why this deployment strategy is used. Ask if it is a restriction of the app store platform or some other environment restriction.</t>
    </r>
  </si>
  <si>
    <r>
      <rPr>
        <sz val="11"/>
        <color indexed="8"/>
        <rFont val="Arial"/>
      </rPr>
      <t>Do you have a fully implemented policy or procedure that details how your employees obtain administrator access to institutional instance of the application?</t>
    </r>
  </si>
  <si>
    <r>
      <rPr>
        <sz val="11"/>
        <color indexed="8"/>
        <rFont val="Verdana"/>
      </rPr>
      <t>Protecting administrative accounts is crucial to maintaining system integrity in any environment. This question is targeting privilege creep and unmanaged privileged acccounts to determine if the solution provider properly manages access control in their application/system environments.</t>
    </r>
  </si>
  <si>
    <r>
      <rPr>
        <sz val="11"/>
        <color indexed="8"/>
        <rFont val="Arial"/>
      </rPr>
      <t>Ask the solution provider to summarize their implemented policies and/or procedures</t>
    </r>
  </si>
  <si>
    <r>
      <rPr>
        <sz val="11"/>
        <color indexed="8"/>
        <rFont val="Arial"/>
      </rPr>
      <t>Does your solution support single sign-on (SSO) protocols for user and administrator authentication?*</t>
    </r>
  </si>
  <si>
    <r>
      <rPr>
        <sz val="11"/>
        <color indexed="8"/>
        <rFont val="Verdana"/>
      </rPr>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r>
  </si>
  <si>
    <r>
      <rPr>
        <sz val="11"/>
        <color indexed="8"/>
        <rFont val="Arial"/>
      </rPr>
      <t>Follow-up inquiries for IAM requirements will be institution/implementation specific.</t>
    </r>
  </si>
  <si>
    <r>
      <rPr>
        <sz val="11"/>
        <color indexed="8"/>
        <rFont val="Arial"/>
      </rPr>
      <t>For customers not using SSO, does your solution support local authentication protocols for user and administrator authentication?*</t>
    </r>
  </si>
  <si>
    <r>
      <rPr>
        <sz val="11"/>
        <color indexed="8"/>
        <rFont val="Verdana"/>
      </rPr>
      <t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t>
    </r>
  </si>
  <si>
    <r>
      <rPr>
        <sz val="11"/>
        <color indexed="8"/>
        <rFont val="Arial"/>
      </rPr>
      <t>The content of this response may or may not have value for the type of use case on the institution. Follow-up inquiries for authentication modes will be institution/implementation specific.</t>
    </r>
  </si>
  <si>
    <r>
      <rPr>
        <sz val="11"/>
        <color indexed="8"/>
        <rFont val="Arial"/>
      </rPr>
      <t>For customers not using SSO, can you enforce password/passphrase complexity requirements (provided by the institution)?*</t>
    </r>
  </si>
  <si>
    <r>
      <rPr>
        <sz val="11"/>
        <color indexed="8"/>
        <rFont val="Verdana"/>
      </rPr>
      <t xml:space="preserve">Many institutions have a policy focused on passwords/passphrases, and this question confirms the capacity of a solution provider's solution to comply. If you will be using SSO, consider marking this question as "Do Not Score" in column J of the evaluation tab. </t>
    </r>
  </si>
  <si>
    <r>
      <rPr>
        <sz val="11"/>
        <color indexed="8"/>
        <rFont val="Arial"/>
      </rPr>
      <t>Follow-up inquiries for password/passphrase complexity requirements will be institution/implementation specific.</t>
    </r>
  </si>
  <si>
    <r>
      <rPr>
        <sz val="11"/>
        <color indexed="8"/>
        <rFont val="Arial"/>
      </rPr>
      <t>For customers not using SSO, does the system have password complexity or length limitations and/or restrictions?*</t>
    </r>
  </si>
  <si>
    <r>
      <rPr>
        <sz val="11"/>
        <color indexed="8"/>
        <rFont val="Arial"/>
      </rPr>
      <t>Follow-up inquiries for password/passphrase limitations and/or restrictions will be institution/implementation specific.</t>
    </r>
  </si>
  <si>
    <r>
      <rPr>
        <sz val="11"/>
        <color indexed="8"/>
        <rFont val="Arial"/>
      </rPr>
      <t>For customers not using SSO, do you have documented password/passphrase reset procedures that are currently implemented in the system and/or customer support?*</t>
    </r>
  </si>
  <si>
    <r>
      <rPr>
        <sz val="11"/>
        <color indexed="8"/>
        <rFont val="Verdana"/>
      </rPr>
      <t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t>
    </r>
  </si>
  <si>
    <r>
      <rPr>
        <sz val="11"/>
        <color indexed="8"/>
        <rFont val="Arial"/>
      </rPr>
      <t>Ask the solution provider how end users will be supported. Ask for training documentation or knowledgebase content. Confirm solution provider and institution responsibilities in this support area (and others).</t>
    </r>
  </si>
  <si>
    <r>
      <rPr>
        <sz val="11"/>
        <color indexed="8"/>
        <rFont val="Arial"/>
      </rPr>
      <t>Does your organization participate in InCommon or another eduGAIN-affiliated trust federation?*</t>
    </r>
  </si>
  <si>
    <r>
      <rPr>
        <sz val="11"/>
        <color indexed="8"/>
        <rFont val="Verdana"/>
      </rPr>
      <t>This question defines the solution provider's scope of federated identity practices and their willingness to embrace higher education requirements.</t>
    </r>
  </si>
  <si>
    <r>
      <rPr>
        <sz val="11"/>
        <color indexed="8"/>
        <rFont val="Arial"/>
      </rPr>
      <t>If a solution provider indicates that a system is stand-alone and cannot integrate with community standards, follow up with maturity questions and ask about other commodity type functions or other system requirements your institution may have.</t>
    </r>
  </si>
  <si>
    <r>
      <rPr>
        <sz val="11"/>
        <color indexed="8"/>
        <rFont val="Arial"/>
      </rPr>
      <t>Are there any passwords/passphrases hard-coded into your systems or solutions?*</t>
    </r>
  </si>
  <si>
    <r>
      <rPr>
        <sz val="11"/>
        <color indexed="8"/>
        <rFont val="Verdana"/>
      </rPr>
      <t>The response to this question can reveal the use (or not) of coding best practices. If passwords/passphrases are hard-coded into systems/productions, the solution provider should provide robust details supporting why this is required.</t>
    </r>
  </si>
  <si>
    <r>
      <rPr>
        <sz val="11"/>
        <color indexed="8"/>
        <rFont val="Arial"/>
      </rPr>
      <t>Vague responses to this question should be met with concern. Repeat the question if the first answer is insufficient. Ask pointedly to ensure the solution provider is not misunderstanding.</t>
    </r>
  </si>
  <si>
    <r>
      <rPr>
        <sz val="11"/>
        <color indexed="8"/>
        <rFont val="Arial"/>
      </rPr>
      <t>Are you storing any passwords in plaintext?*</t>
    </r>
  </si>
  <si>
    <r>
      <rPr>
        <sz val="11"/>
        <color indexed="8"/>
        <rFont val="Verdana"/>
      </rPr>
      <t>The focus of this question is confidentiality. It is a straightforward question confirming the encryption of user authentication details.</t>
    </r>
  </si>
  <si>
    <r>
      <rPr>
        <sz val="11"/>
        <color indexed="8"/>
        <rFont val="Arial"/>
      </rPr>
      <t>Follow-up inquiries for password/passphrase encrypted storage will be institution/implementation specific.</t>
    </r>
  </si>
  <si>
    <r>
      <rPr>
        <sz val="11"/>
        <color indexed="8"/>
        <rFont val="Arial"/>
      </rPr>
      <t>Are audit logs available that include AT LEAST all of the following: login, logout, actions performed, and source IP address?*</t>
    </r>
  </si>
  <si>
    <r>
      <rPr>
        <sz val="11"/>
        <color indexed="8"/>
        <rFont val="Verdana"/>
      </rPr>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r>
  </si>
  <si>
    <r>
      <rPr>
        <sz val="11"/>
        <color indexed="8"/>
        <rFont val="Arial"/>
      </rPr>
      <t>If a weak response is given, it is appropriate to ask directed questions to get specific information. Ensure that questions are targeted to ensure responses will come from the appropriate party within the solution provider.</t>
    </r>
  </si>
  <si>
    <r>
      <rPr>
        <sz val="11"/>
        <color indexed="8"/>
        <rFont val="Arial"/>
      </rPr>
      <t>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t>
    </r>
  </si>
  <si>
    <r>
      <rPr>
        <sz val="11"/>
        <color indexed="8"/>
        <rFont val="Verdana"/>
      </rPr>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t>
    </r>
  </si>
  <si>
    <r>
      <rPr>
        <sz val="11"/>
        <color indexed="8"/>
        <rFont val="Arial"/>
      </rPr>
      <t>Can you provide the institution documentation regarding the retention period for those logs, how logs are protected, and whether they are accessible to the customer (and if so, how)?*</t>
    </r>
  </si>
  <si>
    <r>
      <rPr>
        <sz val="11"/>
        <color indexed="8"/>
        <rFont val="Verdana"/>
      </rPr>
      <t>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t>
    </r>
  </si>
  <si>
    <r>
      <rPr>
        <sz val="11"/>
        <color indexed="8"/>
        <rFont val="Arial"/>
      </rPr>
      <t>Follow-up inquiries for logging details will be institution/implementation specific.</t>
    </r>
  </si>
  <si>
    <r>
      <rPr>
        <sz val="11"/>
        <color indexed="8"/>
        <rFont val="Arial"/>
      </rPr>
      <t>For customers not using SSO, does your application support integration with other authentication and authorization systems?</t>
    </r>
  </si>
  <si>
    <r>
      <rPr>
        <sz val="11"/>
        <color indexed="8"/>
        <rFont val="Verdana"/>
      </rPr>
      <t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t>
    </r>
  </si>
  <si>
    <r>
      <rPr>
        <sz val="11"/>
        <color indexed="8"/>
        <rFont val="Arial"/>
      </rPr>
      <t>If a solution provider indicates that a system is stand-alone and cannot integrate with the institution's infrastructure, follow up with maturity questions and ask about other commodity type functions or other system requirements your institution may have.</t>
    </r>
  </si>
  <si>
    <r>
      <rPr>
        <sz val="11"/>
        <color indexed="8"/>
        <rFont val="Arial"/>
      </rPr>
      <t>Do you allow the customer to specify attribute mappings for any needed information beyond a user identifier? (e.g., Reference eduPerson, ePPA/ePPN/ePE)</t>
    </r>
  </si>
  <si>
    <r>
      <rPr>
        <sz val="11"/>
        <color indexed="8"/>
        <rFont val="Verdana"/>
      </rPr>
      <t>This questions allows an institution to know solution provider system limitations and to help them gauge the resources (that may be needed to implement) required to successfully integrate the solution with institution systems.</t>
    </r>
  </si>
  <si>
    <r>
      <rPr>
        <sz val="11"/>
        <color indexed="8"/>
        <rFont val="Arial"/>
      </rPr>
      <t>Follow-up inquiries for attribute mapping requirements will be institution/implementation specific.</t>
    </r>
  </si>
  <si>
    <r>
      <rPr>
        <sz val="11"/>
        <color indexed="8"/>
        <rFont val="Arial"/>
      </rPr>
      <t>For customers not using SSO, does your application support directory integration for user accounts?</t>
    </r>
  </si>
  <si>
    <r>
      <rPr>
        <sz val="11"/>
        <color indexed="8"/>
        <rFont val="Verdana"/>
      </rPr>
      <t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t>
    </r>
  </si>
  <si>
    <r>
      <rPr>
        <sz val="11"/>
        <color indexed="8"/>
        <rFont val="Arial"/>
      </rPr>
      <t>Follow-up inquiries for system authentication will be unique to your institution (e.g., policy, infrastructure, etc.).</t>
    </r>
  </si>
  <si>
    <r>
      <rPr>
        <sz val="11"/>
        <color indexed="8"/>
        <rFont val="Arial"/>
      </rPr>
      <t>Does your solution support any of the following web SSO standards: SAML2 (with redirect flow), OIDC, CAS, or other?</t>
    </r>
  </si>
  <si>
    <r>
      <rPr>
        <sz val="11"/>
        <color indexed="8"/>
        <rFont val="Arial"/>
      </rPr>
      <t>Do you support differentiation between email address and user identifier?</t>
    </r>
  </si>
  <si>
    <r>
      <rPr>
        <sz val="11"/>
        <color indexed="8"/>
        <rFont val="Arial"/>
      </rPr>
      <t>Follow-up inquiries for identifier requirements will be institution/implementation specific.</t>
    </r>
  </si>
  <si>
    <r>
      <rPr>
        <sz val="11"/>
        <color indexed="8"/>
        <rFont val="Arial"/>
      </rPr>
      <t>For customers not using SSO, does your application and/or user frontend/portal support multifactor authentication (e.g., Duo, Google Authenticator, OTP, etc.)?</t>
    </r>
  </si>
  <si>
    <r>
      <rPr>
        <sz val="11"/>
        <color indexed="8"/>
        <rFont val="Verdana"/>
      </rPr>
      <t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t>
    </r>
  </si>
  <si>
    <r>
      <rPr>
        <sz val="11"/>
        <color indexed="8"/>
        <rFont val="Arial"/>
      </rPr>
      <t>Ask the solution provider about hardware and software options, future roadmap for implementations and support, etc.</t>
    </r>
  </si>
  <si>
    <r>
      <rPr>
        <sz val="11"/>
        <color indexed="8"/>
        <rFont val="Arial"/>
      </rPr>
      <t>Does your application automatically lock the session or log out an account after a period of inactivity?</t>
    </r>
  </si>
  <si>
    <r>
      <rPr>
        <sz val="11"/>
        <color indexed="8"/>
        <rFont val="Verdana"/>
      </rPr>
      <t>This is a question to ensure account integrity and institutional data confidentiality.</t>
    </r>
  </si>
  <si>
    <r>
      <rPr>
        <sz val="11"/>
        <color indexed="8"/>
        <rFont val="Arial"/>
      </rPr>
      <t>Follow-up inquiries for inactivity protections will be institution/implementation specific.</t>
    </r>
  </si>
  <si>
    <r>
      <rPr>
        <sz val="11"/>
        <color indexed="8"/>
        <rFont val="Arial"/>
      </rPr>
      <t>Will the institution be notified of major changes to your environment that could impact the institution's security posture?*</t>
    </r>
  </si>
  <si>
    <r>
      <rPr>
        <sz val="11"/>
        <color indexed="8"/>
        <rFont val="Verdana"/>
      </rPr>
      <t>Notification expectations should be set earlier in the contract/assessment process. Timelines, correspondence medium, and playbook details are all aspects to keep in mind when assessing this response.</t>
    </r>
  </si>
  <si>
    <r>
      <rPr>
        <sz val="11"/>
        <color indexed="8"/>
        <rFont val="Arial"/>
      </rPr>
      <t>If the solution provider's response does not cover the details outlined in the reasoning, follow up and get specific responses for each, as needed.</t>
    </r>
  </si>
  <si>
    <r>
      <rPr>
        <sz val="11"/>
        <color indexed="8"/>
        <rFont val="Arial"/>
      </rPr>
      <t>Does the system support client customizations from one release to another?*</t>
    </r>
  </si>
  <si>
    <r>
      <rPr>
        <sz val="11"/>
        <color indexed="8"/>
        <rFont val="Verdana"/>
      </rPr>
      <t>The solution provider's solution characteristics and the institution's use case will determine the relevancy of this question. The purpose of this question is to understand the underlying infrastructure and how it is maintained across all customers.</t>
    </r>
  </si>
  <si>
    <r>
      <rPr>
        <sz val="11"/>
        <color indexed="8"/>
        <rFont val="Arial"/>
      </rPr>
      <t>In cases where the solution is customized for customer use cases, ensure the solution provider's response covers all aspects of code migration, including backups, data conversions, local resources from the institution, etc., as it relates to code upgrades and/or version adoptions.</t>
    </r>
  </si>
  <si>
    <r>
      <rPr>
        <sz val="11"/>
        <color indexed="8"/>
        <rFont val="Arial"/>
      </rPr>
      <t>Do you have an implemented system configuration management process (e.g.,secure "gold" images, etc.)?*</t>
    </r>
  </si>
  <si>
    <r>
      <rPr>
        <sz val="11"/>
        <color indexed="8"/>
        <rFont val="Verdana"/>
      </rPr>
      <t>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t>
    </r>
  </si>
  <si>
    <r>
      <rPr>
        <sz val="11"/>
        <color indexed="8"/>
        <rFont val="Arial"/>
      </rPr>
      <t>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r>
  </si>
  <si>
    <r>
      <rPr>
        <sz val="11"/>
        <color indexed="8"/>
        <rFont val="Arial"/>
      </rPr>
      <t>Do you have a documented change management process?</t>
    </r>
  </si>
  <si>
    <r>
      <rPr>
        <sz val="11"/>
        <color indexed="8"/>
        <rFont val="Verdana"/>
      </rPr>
      <t>The lack of a change management function is indicative of immature program processes. Answers to this question can provide insight into how well their responses (on the HECVAT) represent their actual environment(s).</t>
    </r>
  </si>
  <si>
    <r>
      <rPr>
        <sz val="11"/>
        <color indexed="8"/>
        <rFont val="Arial"/>
      </rPr>
      <t>If a weak response is given to this answer, response scrutiny should be increased. Questions about configuration management, system authority, and documentation are appropriate.</t>
    </r>
  </si>
  <si>
    <r>
      <rPr>
        <sz val="11"/>
        <color indexed="8"/>
        <rFont val="Arial"/>
      </rPr>
      <t>Does your change management process minimally include authorization, impact analysis, testing, and validation before moving changes to production?</t>
    </r>
  </si>
  <si>
    <r>
      <rPr>
        <sz val="11"/>
        <color indexed="8"/>
        <rFont val="Verdana"/>
      </rPr>
      <t>This question outlines a mature change management process. Changes should be analyzed for impact, officially approved, tested, and performed by authorized users.</t>
    </r>
  </si>
  <si>
    <r>
      <rPr>
        <sz val="11"/>
        <color indexed="8"/>
        <rFont val="Arial"/>
      </rPr>
      <t>If the solution provider's response does not cover the details outlined in the reasoning, follow up and get specific responses, as needed.</t>
    </r>
  </si>
  <si>
    <r>
      <rPr>
        <sz val="11"/>
        <color indexed="8"/>
        <rFont val="Arial"/>
      </rPr>
      <t>Does your change management process verify that all required third-party libraries and dependencies are still supported with each major change?</t>
    </r>
  </si>
  <si>
    <r>
      <rPr>
        <sz val="11"/>
        <color indexed="8"/>
        <rFont val="Verdana"/>
      </rPr>
      <t>This question is fundamentally about supply chain. The solution provider should be able to document its procedures around tracking libraries maintained by third parties.</t>
    </r>
  </si>
  <si>
    <r>
      <rPr>
        <sz val="11"/>
        <color indexed="8"/>
        <rFont val="Arial"/>
      </rPr>
      <t>If the solution provider's response does not cover the details outlined in the reasoning, follow-up and get specific responses for each, as needed.</t>
    </r>
  </si>
  <si>
    <r>
      <rPr>
        <sz val="11"/>
        <color indexed="8"/>
        <rFont val="Arial"/>
      </rPr>
      <t>Do you have policy and procedure, currently implemented, managing how critical patches are applied to all systems and applications?</t>
    </r>
  </si>
  <si>
    <r>
      <rPr>
        <sz val="11"/>
        <color indexed="8"/>
        <rFont val="Verdana"/>
      </rPr>
      <t>Answers to this question will reveal the solution provider’s knowledge of their IT assets and their ability to respond to notifications about their systems and software.</t>
    </r>
  </si>
  <si>
    <r>
      <rPr>
        <sz val="11"/>
        <color indexed="8"/>
        <rFont val="Arial"/>
      </rPr>
      <t>Follow-up inquiries for the solution provider’s patching practices will be institution/implementation specific.</t>
    </r>
  </si>
  <si>
    <r>
      <rPr>
        <sz val="11"/>
        <color indexed="8"/>
        <rFont val="Arial"/>
      </rPr>
      <t>Have you implemented policies and procedures that guide how security risks are mitigated until patches can be applied?</t>
    </r>
  </si>
  <si>
    <r>
      <rPr>
        <sz val="11"/>
        <color indexed="8"/>
        <rFont val="Verdana"/>
      </rPr>
      <t>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t>
    </r>
  </si>
  <si>
    <r>
      <rPr>
        <sz val="11"/>
        <color indexed="8"/>
        <rFont val="Arial"/>
      </rPr>
      <t>Follow-up inquiries for the solution providers patching practices will be institution/implementation specific.</t>
    </r>
  </si>
  <si>
    <r>
      <rPr>
        <sz val="11"/>
        <color indexed="8"/>
        <rFont val="Arial"/>
      </rPr>
      <t>Do clients have the option to not participate in or postpone an upgrade to a new release?</t>
    </r>
  </si>
  <si>
    <r>
      <rPr>
        <sz val="11"/>
        <color indexed="8"/>
        <rFont val="Verdana"/>
      </rPr>
      <t>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t>
    </r>
  </si>
  <si>
    <r>
      <rPr>
        <sz val="11"/>
        <color indexed="8"/>
        <rFont val="Arial"/>
      </rPr>
      <t>Follow-up inquiries for solution version releases will be institution/implementation specific.</t>
    </r>
  </si>
  <si>
    <r>
      <rPr>
        <sz val="11"/>
        <color indexed="8"/>
        <rFont val="Arial"/>
      </rPr>
      <t>Do you have a fully implemented solution support strategy that defines how many concurrent versions you support?</t>
    </r>
  </si>
  <si>
    <r>
      <rPr>
        <sz val="11"/>
        <color indexed="8"/>
        <rFont val="Verdana"/>
      </rPr>
      <t>Supporting multiple versions of a solution is challenging. Understanding the solution provider’s strategy and resources will provide insight into its ability to adequately support their customers.</t>
    </r>
  </si>
  <si>
    <r>
      <rPr>
        <sz val="11"/>
        <color indexed="8"/>
        <rFont val="Arial"/>
      </rPr>
      <t>Follow-up inquiries for the solution provider’s support of concurrent versions will be institution/implementation specific.</t>
    </r>
  </si>
  <si>
    <r>
      <rPr>
        <sz val="11"/>
        <color indexed="8"/>
        <rFont val="Arial"/>
      </rPr>
      <t>Do you have a release schedule for product updates?</t>
    </r>
  </si>
  <si>
    <r>
      <rPr>
        <sz val="11"/>
        <color indexed="8"/>
        <rFont val="Verdana"/>
      </rPr>
      <t>Answers to this question will reveal the solution provider’s ability to plan in the short term. This is valuable information for customers so they can anticipate updates and potential bug fixes.</t>
    </r>
  </si>
  <si>
    <r>
      <rPr>
        <sz val="11"/>
        <color indexed="8"/>
        <rFont val="Arial"/>
      </rPr>
      <t>Follow-up inquiries for the solution provider’s solution update practices will be institution/implementation specific.</t>
    </r>
  </si>
  <si>
    <r>
      <rPr>
        <sz val="11"/>
        <color indexed="8"/>
        <rFont val="Arial"/>
      </rPr>
      <t>Do you have a technology roadmap, for at least the next two years, for enhancements and bug fixes for the solution being assessed?</t>
    </r>
  </si>
  <si>
    <r>
      <rPr>
        <sz val="11"/>
        <color indexed="8"/>
        <rFont val="Verdana"/>
      </rPr>
      <t>Answers to this question will reveal the solution provider’s ability to plan for the future of their solution.</t>
    </r>
  </si>
  <si>
    <r>
      <rPr>
        <sz val="11"/>
        <color indexed="8"/>
        <rFont val="Arial"/>
      </rPr>
      <t>Follow-up inquiries for the solution provider’s technology planning practices will be institution/implementation specific.</t>
    </r>
  </si>
  <si>
    <r>
      <rPr>
        <sz val="11"/>
        <color indexed="8"/>
        <rFont val="Arial"/>
      </rPr>
      <t>Can solution updates be completed without institutional involvement (i.e., technically or organizationally)?</t>
    </r>
  </si>
  <si>
    <r>
      <rPr>
        <sz val="11"/>
        <color indexed="8"/>
        <rFont val="Verdana"/>
      </rPr>
      <t>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t>
    </r>
  </si>
  <si>
    <r>
      <rPr>
        <sz val="11"/>
        <color indexed="8"/>
        <rFont val="Arial"/>
      </rPr>
      <t>Vague responses to this question should be investigated further. Ask for additional documentation for customer responsibilities (in the context of information technology/security).</t>
    </r>
  </si>
  <si>
    <r>
      <rPr>
        <sz val="11"/>
        <color indexed="8"/>
        <rFont val="Arial"/>
      </rPr>
      <t>Are upgrades or system changes installed during off-peak hours or in a manner that does not impact the customer?</t>
    </r>
  </si>
  <si>
    <r>
      <rPr>
        <sz val="11"/>
        <color indexed="8"/>
        <rFont val="Verdana"/>
      </rPr>
      <t>Restricting system updates to a standard maintenance timeframe is important for ensuring that changes to production systems do not impact operations. It’s also important for troubleshooting any problems that may occur as a result of the changes.</t>
    </r>
  </si>
  <si>
    <r>
      <rPr>
        <sz val="11"/>
        <color indexed="8"/>
        <rFont val="Arial"/>
      </rPr>
      <t>Do procedures exist to provide that emergency changes are documented and authorized (including after-the-fact approval)?</t>
    </r>
  </si>
  <si>
    <r>
      <rPr>
        <sz val="11"/>
        <color indexed="8"/>
        <rFont val="Verdana"/>
      </rPr>
      <t>In the context of the CIA triad, this question is focused on system integrity, ensuring that system changes are only executed by authorized users. In the event of emergency changes, accountability and post-action review are expected.</t>
    </r>
  </si>
  <si>
    <r>
      <rPr>
        <sz val="11"/>
        <color indexed="8"/>
        <rFont val="Arial"/>
      </rPr>
      <t>Follow up with a robust question set if a solution provider cannot clearly state full control of the integrity of their system(s).</t>
    </r>
  </si>
  <si>
    <r>
      <rPr>
        <sz val="11"/>
        <color indexed="8"/>
        <rFont val="Arial"/>
      </rPr>
      <t>Do you have a systems management and configuration strategy that encompasses servers, appliances, cloud services, applications, and mobile devices (company and employee owned)?</t>
    </r>
  </si>
  <si>
    <r>
      <rPr>
        <sz val="11"/>
        <color indexed="8"/>
        <rFont val="Arial"/>
      </rPr>
      <t>Will the institution's data be stored on any devices (database servers, file servers, SAN, NAS, etc.) configured with non-RFC 1918/4193 (i.e., publicly routable) IP addresses?*</t>
    </r>
  </si>
  <si>
    <r>
      <rPr>
        <sz val="11"/>
        <color indexed="8"/>
        <rFont val="Verdana"/>
      </rPr>
      <t>Systems that are directly exposed to public internet resources are at greater risk than those that are not. Understanding the requirements for this configuration is important, particularly when assessing compensating controls.</t>
    </r>
  </si>
  <si>
    <r>
      <rPr>
        <sz val="11"/>
        <color indexed="8"/>
        <rFont val="Arial"/>
      </rPr>
      <t>Ask the solution provider about its infrastructure and if there is a solution that eliminates the need for this environment.</t>
    </r>
  </si>
  <si>
    <r>
      <rPr>
        <sz val="11"/>
        <color indexed="8"/>
        <rFont val="Arial"/>
      </rPr>
      <t>Is the transport of sensitive data encrypted using security protocols/algorithms (e.g., system-to-client)?*</t>
    </r>
  </si>
  <si>
    <r>
      <rPr>
        <sz val="11"/>
        <color indexed="8"/>
        <rFont val="Verdana"/>
      </rPr>
      <t>The need for encryption in transport is unique to your institution's implementation of a system. In particular, the data flow between the system and the end users of the solution.</t>
    </r>
  </si>
  <si>
    <r>
      <rPr>
        <sz val="11"/>
        <color indexed="8"/>
        <rFont val="Arial"/>
      </rPr>
      <t>Follow-up inquiries for data encryption between the system and end-users will be institution/implementation specific.</t>
    </r>
  </si>
  <si>
    <r>
      <rPr>
        <sz val="11"/>
        <color indexed="8"/>
        <rFont val="Arial"/>
      </rPr>
      <t>Is the storage of sensitive data encrypted using security protocols/algorithms (e.g., disk encryption, at-rest, files, and within a running database)?*</t>
    </r>
  </si>
  <si>
    <r>
      <rPr>
        <sz val="11"/>
        <color indexed="8"/>
        <rFont val="Verdana"/>
      </rPr>
      <t>The need for encryption at-rest is unique to your institution's implementation of a system. In particular, system components, architectures, and data flows all factor into the need for this control.</t>
    </r>
  </si>
  <si>
    <r>
      <rPr>
        <sz val="11"/>
        <color indexed="8"/>
        <rFont val="Arial"/>
      </rPr>
      <t>Follow-up inquiries for data encryption at-rest will be institution/implementation specific.</t>
    </r>
  </si>
  <si>
    <r>
      <rPr>
        <sz val="11"/>
        <color indexed="8"/>
        <rFont val="Arial"/>
      </rPr>
      <t>Do all cryptographic modules in use in your solution conform to the Federal Information Processing Standards (FIPS PUB 140-2 or 140-3)?*</t>
    </r>
  </si>
  <si>
    <r>
      <rPr>
        <sz val="11"/>
        <color indexed="8"/>
        <rFont val="Verdana"/>
      </rPr>
      <t>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t>
    </r>
  </si>
  <si>
    <r>
      <rPr>
        <sz val="11"/>
        <color indexed="8"/>
        <rFont val="Arial"/>
      </rPr>
      <t>If the solution provider cannot accommodate open standards encryption requirements, direct them to NIST's Cryptographic Standards and Guidelines document &lt;https://csrc.nist.gov/Projects/Cryptographic-Standards-and-Guidelines&gt;.</t>
    </r>
  </si>
  <si>
    <r>
      <rPr>
        <sz val="11"/>
        <color indexed="8"/>
        <rFont val="Arial"/>
      </rPr>
      <t>Will the institution's data be available within the system for a period of time at the completion of this contract?*</t>
    </r>
  </si>
  <si>
    <r>
      <rPr>
        <sz val="11"/>
        <color indexed="8"/>
        <rFont val="Verdana"/>
      </rPr>
      <t>When cancelling a solution, an institution will commonly want all institutional data that was provided to a solution provider. This questions allows the solution provider to state their general practices when a customer leaves their environment.</t>
    </r>
  </si>
  <si>
    <r>
      <rPr>
        <sz val="11"/>
        <color indexed="8"/>
        <rFont val="Arial"/>
      </rPr>
      <t>A solution provider's response should be clear and concise. Be wary of vague responses to this questions and inquire about export specifics, as needed.</t>
    </r>
  </si>
  <si>
    <r>
      <rPr>
        <sz val="11"/>
        <color indexed="8"/>
        <rFont val="Arial"/>
      </rPr>
      <t>Are these rights retained even through a provider acquisition or bankruptcy event?*</t>
    </r>
  </si>
  <si>
    <r>
      <rPr>
        <sz val="11"/>
        <color indexed="8"/>
        <rFont val="Verdana"/>
      </rPr>
      <t>This question clarifies the position of the institution in the case of acquisition or bankruptcy. Expect clear responses to this question. If they are vague, be sure to follow up based on institutional counsel guidance.</t>
    </r>
  </si>
  <si>
    <r>
      <rPr>
        <sz val="11"/>
        <color indexed="8"/>
        <rFont val="Arial"/>
      </rPr>
      <t>If a solution provider's response is unsatisfactory, engage institutional counsel to appropriately address any ownership concerns.</t>
    </r>
  </si>
  <si>
    <r>
      <rPr>
        <sz val="11"/>
        <color indexed="8"/>
        <rFont val="Arial"/>
      </rPr>
      <t>Do backups containing the institution's data ever leave the institution's data zone either physically or via network routing?*</t>
    </r>
  </si>
  <si>
    <r>
      <rPr>
        <sz val="11"/>
        <color indexed="8"/>
        <rFont val="Verdana"/>
      </rPr>
      <t>Data exposure is a risk if sensitive data is in any way transported (physically or electronically) into a data zone that is not authorized by the institution. Depending on the criticality of data and institution policy, full control of data confidentiality may be highly valued.</t>
    </r>
  </si>
  <si>
    <r>
      <rPr>
        <sz val="11"/>
        <color indexed="8"/>
        <rFont val="Arial"/>
      </rPr>
      <t>Follow-up inquiries for data backup procedures/practices will be institution/implementation specific.</t>
    </r>
  </si>
  <si>
    <r>
      <rPr>
        <sz val="11"/>
        <color indexed="8"/>
        <rFont val="Arial"/>
      </rPr>
      <t>Is media used for long-term retention of business data and archival purposes stored in a secure, environmentally protected area?*</t>
    </r>
  </si>
  <si>
    <r>
      <rPr>
        <sz val="11"/>
        <color indexed="8"/>
        <rFont val="Verdana"/>
      </rPr>
      <t>Managing media (and the data within) throughout its lifecycle is crucial to the protection of institutional data. The focus of this question is confidentiality, ensuring that media that may store institutional data is protected by well-established policy and procedure.</t>
    </r>
  </si>
  <si>
    <r>
      <rPr>
        <sz val="11"/>
        <color indexed="8"/>
        <rFont val="Arial"/>
      </rPr>
      <t>Vague responses to this question should be investigated further. Ask for additional documentation and verify that procedure (and possibly training) exists to ensure proper media handling activity.</t>
    </r>
  </si>
  <si>
    <r>
      <rPr>
        <sz val="11"/>
        <color indexed="8"/>
        <rFont val="Arial"/>
      </rPr>
      <t>At the completion of this contract, will data be returned to the institution and/or deleted from all your systems and archives?</t>
    </r>
  </si>
  <si>
    <r>
      <rPr>
        <sz val="11"/>
        <color indexed="8"/>
        <rFont val="Verdana"/>
      </rPr>
      <t>When cancelling a solution, an institution will commonly want all institutional data that was provided to a solution provider. This question allows the solution provider to state its general practices when a customer leaves its environment.</t>
    </r>
  </si>
  <si>
    <r>
      <rPr>
        <sz val="11"/>
        <color indexed="8"/>
        <rFont val="Arial"/>
      </rPr>
      <t>Can the institution extract a full or partial backup of data?</t>
    </r>
  </si>
  <si>
    <r>
      <rPr>
        <sz val="11"/>
        <color indexed="8"/>
        <rFont val="Verdana"/>
      </rPr>
      <t>When cancelling a solution, an institution will commonly want all institutional data that was provided to a solution provider. The solution provider's response should verify if the institution can extract data or if it is a manual extraction by solution provider staff.</t>
    </r>
  </si>
  <si>
    <r>
      <rPr>
        <sz val="11"/>
        <color indexed="8"/>
        <rFont val="Arial"/>
      </rPr>
      <t>Do current backups include all operating system software, utilities, security software, application software, and data files necessary for recovery?</t>
    </r>
  </si>
  <si>
    <r>
      <rPr>
        <sz val="11"/>
        <color indexed="8"/>
        <rFont val="Verdana"/>
      </rPr>
      <t>The purpose of this question is to define the scope of backup operations and the scope at which a solution provider may readily recover when backup restoration is required.</t>
    </r>
  </si>
  <si>
    <r>
      <rPr>
        <sz val="11"/>
        <color indexed="8"/>
        <rFont val="Arial"/>
      </rPr>
      <t>Follow-up inquiries for backup content scope will be institution/implementation specific.</t>
    </r>
  </si>
  <si>
    <r>
      <rPr>
        <sz val="11"/>
        <color indexed="8"/>
        <rFont val="Arial"/>
      </rPr>
      <t>Are you performing off-site backups (i.e., digitally moved off site)?</t>
    </r>
  </si>
  <si>
    <r>
      <rPr>
        <sz val="11"/>
        <color indexed="8"/>
        <rFont val="Verdana"/>
      </rPr>
      <t>When data is moved digitally (e.g., cloud provider, solution provider-owned facility, etc.) off-site, the policies and implemented procedures are important to know. The protections implemented to prevent compromise will be technical in nature and should be well-documented.</t>
    </r>
  </si>
  <si>
    <r>
      <rPr>
        <sz val="11"/>
        <color indexed="8"/>
        <rFont val="Arial"/>
      </rPr>
      <t>Follow-up inquiries for off-site, digital backups will be institution/implementation specific.</t>
    </r>
  </si>
  <si>
    <r>
      <rPr>
        <sz val="11"/>
        <color indexed="8"/>
        <rFont val="Arial"/>
      </rPr>
      <t>Are physical backups taken off-site (i.e., physically moved off site)?</t>
    </r>
  </si>
  <si>
    <r>
      <rPr>
        <sz val="11"/>
        <color indexed="8"/>
        <rFont val="Verdana"/>
      </rPr>
      <t>When data is moved physically (e.g.,HDD, print, etc.) off-site, the policies and implemented procedures are important to know. Unencrypted data taken outside secured areas introduces unnecessary risks.</t>
    </r>
  </si>
  <si>
    <r>
      <rPr>
        <sz val="11"/>
        <color indexed="8"/>
        <rFont val="Arial"/>
      </rPr>
      <t>Follow-up inquiries for off-site, physical backups will be institution/implementation specific.</t>
    </r>
  </si>
  <si>
    <r>
      <rPr>
        <sz val="11"/>
        <color indexed="8"/>
        <rFont val="Arial"/>
      </rPr>
      <t>Are data backups encrypted?</t>
    </r>
  </si>
  <si>
    <r>
      <rPr>
        <sz val="11"/>
        <color indexed="8"/>
        <rFont val="Verdana"/>
      </rPr>
      <t>The need for encryption at rest (for backups) is unique to your institution's implementation of a system. In particular, system components, architectures, and data flows all factor into the need for this control.</t>
    </r>
  </si>
  <si>
    <r>
      <rPr>
        <sz val="11"/>
        <color indexed="8"/>
        <rFont val="Arial"/>
      </rPr>
      <t>Follow-up inquiries for data backup encryption at-rest will be institution/implementation specific.</t>
    </r>
  </si>
  <si>
    <r>
      <rPr>
        <sz val="11"/>
        <color indexed="8"/>
        <rFont val="Arial"/>
      </rPr>
      <t>Do you have a media handling process that is documented and currently implemented that meets established business needs and regulatory requirements, including end-of-life, repurposing, and data-sanitization procedures?</t>
    </r>
  </si>
  <si>
    <r>
      <rPr>
        <sz val="11"/>
        <color indexed="8"/>
        <rFont val="Arial"/>
      </rPr>
      <t>Does the process described in DATA-15 adhere to DoD 5220.22-M and/or NIST SP 800-88 standards?</t>
    </r>
  </si>
  <si>
    <r>
      <rPr>
        <sz val="11"/>
        <color indexed="8"/>
        <rFont val="Arial"/>
      </rPr>
      <t>Follow-up inquiries for DoD 5220.22-M and/or SP800-88 standards will be institution specific.</t>
    </r>
  </si>
  <si>
    <r>
      <rPr>
        <sz val="11"/>
        <color indexed="8"/>
        <rFont val="Arial"/>
      </rPr>
      <t>Does your staff (or third party) have access to institutional data (e.g., financial, PHI, or other sensitive information) through any means?</t>
    </r>
  </si>
  <si>
    <r>
      <rPr>
        <sz val="11"/>
        <color indexed="8"/>
        <rFont val="Verdana"/>
      </rPr>
      <t>Confidentiality is the focus of this question. Based on the capabilities of solution provider administrators, the institution may require additional safeguards to protect the confidentiality of data stored by or shared with a solution provider (e.g., additional layer of encryption, etc.).</t>
    </r>
  </si>
  <si>
    <r>
      <rPr>
        <sz val="11"/>
        <color indexed="8"/>
        <rFont val="Arial"/>
      </rPr>
      <t>If institutional data is visible by the solution provider's system administrators, follow up with the solution provider to understand the scope of visibility, process/procedure that administrators follow, and use cases when administrators are allowed to access (view) institutional data.</t>
    </r>
  </si>
  <si>
    <r>
      <rPr>
        <sz val="11"/>
        <color indexed="8"/>
        <rFont val="Arial"/>
      </rPr>
      <t>Do you have a documented and currently implemented strategy for securing employee workstations when they work remotely (i.e., not in a trusted computing environment)?</t>
    </r>
  </si>
  <si>
    <r>
      <rPr>
        <sz val="11"/>
        <color indexed="8"/>
        <rFont val="Verdana"/>
      </rPr>
      <t>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t>
    </r>
  </si>
  <si>
    <r>
      <rPr>
        <sz val="11"/>
        <color indexed="8"/>
        <rFont val="Arial"/>
      </rPr>
      <t>Vague responses to this question should be investigated further. Ask for additional documentation and verify that procedure (and possibly training) exists to ensure proper customer data handling activity.</t>
    </r>
  </si>
  <si>
    <r>
      <rPr>
        <sz val="11"/>
        <color indexed="8"/>
        <rFont val="Arial"/>
      </rPr>
      <t>Does the environment provide for dedicated single-tenant capabilities? If not, describe how your solution or environment separates data from different customers (e.g., logically, physically, single tenancy, multi-tenancy).</t>
    </r>
  </si>
  <si>
    <r>
      <rPr>
        <sz val="11"/>
        <color indexed="8"/>
        <rFont val="Verdana"/>
      </rPr>
      <t>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t>
    </r>
  </si>
  <si>
    <r>
      <rPr>
        <sz val="11"/>
        <color indexed="8"/>
        <rFont val="Arial"/>
      </rPr>
      <t>Follow-up inquiries for dedicated single-tenant capabilities will be institution/implementation specific.</t>
    </r>
  </si>
  <si>
    <r>
      <rPr>
        <sz val="11"/>
        <color indexed="8"/>
        <rFont val="Arial"/>
      </rPr>
      <t>Are ownership rights to all data, inputs, outputs, and metadata retained by the institution?</t>
    </r>
  </si>
  <si>
    <r>
      <rPr>
        <sz val="11"/>
        <color indexed="8"/>
        <rFont val="Verdana"/>
      </rPr>
      <t>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t>
    </r>
  </si>
  <si>
    <r>
      <rPr>
        <sz val="11"/>
        <color indexed="8"/>
        <rFont val="Arial"/>
      </rPr>
      <t>In the event of imminent bankruptcy, closing of business, or retirement of service, will you provide 90 days for customers to get their data out of the system and migrate applications?</t>
    </r>
  </si>
  <si>
    <r>
      <rPr>
        <sz val="11"/>
        <color indexed="8"/>
        <rFont val="Arial"/>
      </rPr>
      <t>Are involatile backup copies made according to predefined schedules and securely stored and protected?</t>
    </r>
  </si>
  <si>
    <r>
      <rPr>
        <sz val="11"/>
        <color indexed="8"/>
        <rFont val="Verdana"/>
      </rPr>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r>
  </si>
  <si>
    <r>
      <rPr>
        <sz val="11"/>
        <color indexed="8"/>
        <rFont val="Arial"/>
      </rPr>
      <t>An institution's use case will drive the requirements for backup strategy. Ensure that the institution's use case and risk tolerance can be met by solution provider systems.</t>
    </r>
  </si>
  <si>
    <r>
      <rPr>
        <sz val="11"/>
        <color indexed="8"/>
        <rFont val="Arial"/>
      </rPr>
      <t>Do you have a cryptographic key management process (generation, exchange, storage, safeguards, use, vetting, and replacement) that is documented and currently implemented, for all system components (e.g., database, system, web, etc.)?</t>
    </r>
  </si>
  <si>
    <r>
      <rPr>
        <sz val="11"/>
        <color indexed="8"/>
        <rFont val="Verdana"/>
      </rPr>
      <t>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t>
    </r>
  </si>
  <si>
    <r>
      <rPr>
        <sz val="11"/>
        <color indexed="8"/>
        <rFont val="Arial"/>
      </rPr>
      <t>Follow up with the solution provider to ensure that all components of the system are considered. This includes system-to-system, system-to-client, applications, system accounts, etc.</t>
    </r>
  </si>
  <si>
    <r>
      <rPr>
        <sz val="11"/>
        <color indexed="8"/>
        <rFont val="Arial"/>
      </rPr>
      <t>Select your hosting option.</t>
    </r>
  </si>
  <si>
    <r>
      <rPr>
        <sz val="11"/>
        <color indexed="8"/>
        <rFont val="Verdana"/>
      </rPr>
      <t>Understanding the hosting environment may reveal infrastructure risks that may not be apparent by other means and provides context to the responses provided throughout this HECVAT.</t>
    </r>
  </si>
  <si>
    <r>
      <rPr>
        <sz val="11"/>
        <color indexed="8"/>
        <rFont val="Arial"/>
      </rPr>
      <t>Follow-up inquiries for hosting options will be institution/implementation specific.</t>
    </r>
  </si>
  <si>
    <r>
      <rPr>
        <sz val="11"/>
        <color indexed="8"/>
        <rFont val="Arial"/>
      </rPr>
      <t>Is a SOC 2 Type 2 report available for the hosting environment?</t>
    </r>
  </si>
  <si>
    <r>
      <rPr>
        <sz val="11"/>
        <color indexed="8"/>
        <rFont val="Verdana"/>
      </rPr>
      <t>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t>
    </r>
  </si>
  <si>
    <r>
      <rPr>
        <sz val="11"/>
        <color indexed="8"/>
        <rFont val="Arial"/>
      </rPr>
      <t>Follow-up inquiries for additional solution provider's SOC 2 Type 2 reports will be institution/implementation specific.</t>
    </r>
  </si>
  <si>
    <r>
      <rPr>
        <sz val="11"/>
        <color indexed="8"/>
        <rFont val="Arial"/>
      </rPr>
      <t>Are you generally able to accommodate storing each institution's data within its geographic region?</t>
    </r>
  </si>
  <si>
    <r>
      <rPr>
        <sz val="11"/>
        <color indexed="8"/>
        <rFont val="Verdana"/>
      </rPr>
      <t>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t>
    </r>
  </si>
  <si>
    <r>
      <rPr>
        <sz val="11"/>
        <color indexed="8"/>
        <rFont val="Arial"/>
      </rPr>
      <t>If a solution provider is unable to accommodate storing/processing institutional data within specific regions, ask them why they are unable to. Try to determine if it's an infrastructure issue (scalability), a cost-reduction strategy (size/maturity), or some other issue.</t>
    </r>
  </si>
  <si>
    <r>
      <rPr>
        <sz val="11"/>
        <color indexed="8"/>
        <rFont val="Arial"/>
      </rPr>
      <t>Are the data centers staffed 24 hours a day, seven days a week (i.e., 24 x 7 x 365)?</t>
    </r>
  </si>
  <si>
    <r>
      <rPr>
        <sz val="11"/>
        <color indexed="8"/>
        <rFont val="Verdana"/>
      </rPr>
      <t>Solution Providers that operate their own datacenter(s) can implement their own monitoring strategy. Use the solution provider's response to this questions to verify/validate other responses related to ownership/co-location/physical security.</t>
    </r>
  </si>
  <si>
    <r>
      <rPr>
        <sz val="11"/>
        <color indexed="8"/>
        <rFont val="Arial"/>
      </rPr>
      <t>Follow-up inquiries for data center staffing will be institution/implementation specific.</t>
    </r>
  </si>
  <si>
    <r>
      <rPr>
        <sz val="11"/>
        <color indexed="8"/>
        <rFont val="Arial"/>
      </rPr>
      <t>Are your servers separated from other companies via a physical barrier, such as a cage or hard walls?</t>
    </r>
  </si>
  <si>
    <r>
      <rPr>
        <sz val="11"/>
        <color indexed="8"/>
        <rFont val="Verdana"/>
      </rPr>
      <t>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t>
    </r>
  </si>
  <si>
    <r>
      <rPr>
        <sz val="11"/>
        <color indexed="8"/>
        <rFont val="Arial"/>
      </rPr>
      <t>Follow-up inquiries for system physical security will be institution/implementation specific.</t>
    </r>
  </si>
  <si>
    <r>
      <rPr>
        <sz val="11"/>
        <color indexed="8"/>
        <rFont val="Arial"/>
      </rPr>
      <t>Does a physical barrier fully enclose the physical space, preventing unauthorized physical contact with any of your devices?*</t>
    </r>
  </si>
  <si>
    <r>
      <rPr>
        <sz val="11"/>
        <color indexed="8"/>
        <rFont val="Arial"/>
      </rPr>
      <t>Are your primary and secondary data centers geographically diverse?</t>
    </r>
  </si>
  <si>
    <r>
      <rPr>
        <sz val="11"/>
        <color indexed="8"/>
        <rFont val="Verdana"/>
      </rPr>
      <t>When planning for business continuity and disaster recovery, considering geographic diversity of a solution provider's operating environment will help analysts better understand risk due to widespread technical issues as well as weather and environmental considerations.</t>
    </r>
  </si>
  <si>
    <r>
      <rPr>
        <sz val="11"/>
        <color indexed="8"/>
        <rFont val="Arial"/>
      </rPr>
      <t>Follow-up inquiries for geographic diversity in datacenters will be institution/implementation specific.</t>
    </r>
  </si>
  <si>
    <r>
      <rPr>
        <sz val="11"/>
        <color indexed="8"/>
        <rFont val="Arial"/>
      </rPr>
      <t>Is the service hosted in a high-availability environment?</t>
    </r>
  </si>
  <si>
    <r>
      <rPr>
        <sz val="11"/>
        <color indexed="8"/>
        <rFont val="Verdana"/>
      </rPr>
      <t>In the context of the CIA triad, this question is focused on the availability of a system (or set of systems).</t>
    </r>
  </si>
  <si>
    <r>
      <rPr>
        <sz val="11"/>
        <color indexed="8"/>
        <rFont val="Arial"/>
      </rPr>
      <t>The weight placed on the solution provider's response will be specific to the institution's use case and solution requirements.</t>
    </r>
  </si>
  <si>
    <r>
      <rPr>
        <sz val="11"/>
        <color indexed="8"/>
        <rFont val="Arial"/>
      </rPr>
      <t>Is redundant power available for all data centers where institutional data will reside?</t>
    </r>
  </si>
  <si>
    <r>
      <rPr>
        <sz val="11"/>
        <color indexed="8"/>
        <rFont val="Arial"/>
      </rPr>
      <t>Are redundant power strategies tested?*</t>
    </r>
  </si>
  <si>
    <r>
      <rPr>
        <sz val="11"/>
        <color indexed="8"/>
        <rFont val="Verdana"/>
      </rPr>
      <t>Installing (potential) redundant power and regularly testing strategies to ensure they will work when needed are very different. Vague responses to this question should be met with concern and appropriate follow up, based on your institution's risk tolerance.</t>
    </r>
  </si>
  <si>
    <r>
      <rPr>
        <sz val="11"/>
        <color indexed="8"/>
        <rFont val="Arial"/>
      </rPr>
      <t>Follow-up inquiries for redundant power testing details will be institution/implementation specific.</t>
    </r>
  </si>
  <si>
    <r>
      <rPr>
        <sz val="11"/>
        <color indexed="8"/>
        <rFont val="Arial"/>
      </rPr>
      <t>Does the center where the data will reside have cooling and fire-suppression systems that are active and regularly tested?</t>
    </r>
  </si>
  <si>
    <r>
      <rPr>
        <sz val="11"/>
        <color indexed="8"/>
        <rFont val="Verdana"/>
      </rPr>
      <t>Installing appropriate environmental controls is crucial to maintaining the integrity of the hosting site. Vague responses to this question should be met with concern and appropriate follow up, based on your institutions risk tolerance.</t>
    </r>
  </si>
  <si>
    <r>
      <rPr>
        <sz val="11"/>
        <color indexed="8"/>
        <rFont val="Arial"/>
      </rPr>
      <t>Follow-up inquiries for cooling and fire suppression systems will be institution/implementation specific.</t>
    </r>
  </si>
  <si>
    <r>
      <rPr>
        <sz val="11"/>
        <color indexed="8"/>
        <rFont val="Arial"/>
      </rPr>
      <t>Do you have Internet Service Provider (ISP) redundancy?</t>
    </r>
  </si>
  <si>
    <r>
      <rPr>
        <sz val="11"/>
        <color indexed="8"/>
        <rFont val="Arial"/>
      </rPr>
      <t>Does every data center where the institution's data will reside have multiple telephone company or network provider entrances to the facility?</t>
    </r>
  </si>
  <si>
    <r>
      <rPr>
        <sz val="11"/>
        <color indexed="8"/>
        <rFont val="Arial"/>
      </rPr>
      <t>Do you require multifactor authentication for all administrative accounts in your environment?</t>
    </r>
  </si>
  <si>
    <r>
      <rPr>
        <sz val="11"/>
        <color indexed="8"/>
        <rFont val="Verdana"/>
      </rPr>
      <t>2FA/MFA, implemented correctly, strengthens the security state of a system. 2FA/MFA is commonly implemented and in many use cases is a requirement for account protection purposes.</t>
    </r>
  </si>
  <si>
    <r>
      <rPr>
        <sz val="11"/>
        <color indexed="8"/>
        <rFont val="Arial"/>
      </rPr>
      <t>Are you using your cloud provider's available hardening tools or pre-hardened images?</t>
    </r>
  </si>
  <si>
    <r>
      <rPr>
        <sz val="11"/>
        <color indexed="8"/>
        <rFont val="Verdana"/>
      </rPr>
      <t>In the context of the CIA triad, this question is focused on the integrity of a system (or set of systems).</t>
    </r>
  </si>
  <si>
    <r>
      <rPr>
        <sz val="11"/>
        <color indexed="8"/>
        <rFont val="Arial"/>
      </rPr>
      <t>Ask the solution provider about their system lifecycle practices and security methodology.</t>
    </r>
  </si>
  <si>
    <r>
      <rPr>
        <sz val="11"/>
        <color indexed="8"/>
        <rFont val="Arial"/>
      </rPr>
      <t>Does your cloud solution provider have access to your encryption keys?</t>
    </r>
  </si>
  <si>
    <r>
      <rPr>
        <sz val="11"/>
        <color indexed="8"/>
        <rFont val="Arial"/>
      </rPr>
      <t>Are you utilizing a stateful packet inspection (SPI) firewall?*</t>
    </r>
  </si>
  <si>
    <r>
      <rPr>
        <sz val="11"/>
        <color indexed="8"/>
        <rFont val="Verdana"/>
      </rPr>
      <t>The use case, vendor infrastructure, and types of services offered will greatly affect the need for various firewalling devices. The focus of this question is integrity, ensuring that the systems hosting institutional data are limited in need-only communications.</t>
    </r>
  </si>
  <si>
    <r>
      <rPr>
        <sz val="11"/>
        <color indexed="8"/>
        <rFont val="Arial"/>
      </rPr>
      <t>Follow-up inquiries for firewall capabilities will be institution/implementation specific.</t>
    </r>
  </si>
  <si>
    <r>
      <rPr>
        <sz val="11"/>
        <color indexed="8"/>
        <rFont val="Arial"/>
      </rPr>
      <t>Do you have a documented policy for firewall change requests?*</t>
    </r>
  </si>
  <si>
    <r>
      <rPr>
        <sz val="11"/>
        <color indexed="8"/>
        <rFont val="Verdana"/>
      </rPr>
      <t>In the context of the CIA triad, this question is focused on system integrity, ensuring that system changes are only executed by authorized users. Any change to a verified, known, secure environment should be carefully evaluated by stakeholders in a structured manner.</t>
    </r>
  </si>
  <si>
    <r>
      <rPr>
        <sz val="11"/>
        <color indexed="8"/>
        <rFont val="Arial"/>
      </rPr>
      <t>Follow-up inquiries for firewall change requests will be institution/implementation specific.</t>
    </r>
  </si>
  <si>
    <r>
      <rPr>
        <sz val="11"/>
        <color indexed="8"/>
        <rFont val="Arial"/>
      </rPr>
      <t>Have you implemented an intrusion detection system (network-based)?*</t>
    </r>
  </si>
  <si>
    <r>
      <rPr>
        <sz val="11"/>
        <color indexed="8"/>
        <rFont val="Verdana"/>
      </rPr>
      <t>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t>
    </r>
  </si>
  <si>
    <r>
      <rPr>
        <sz val="11"/>
        <color indexed="8"/>
        <rFont val="Arial"/>
      </rPr>
      <t>A security program with limited resources for event detection is not effective. Inquiries should include training for staff, reasoning behind not using IDS technologies, and how systems are monitored. Additional questions about a SIEM and other tool may be appropriate.</t>
    </r>
  </si>
  <si>
    <r>
      <rPr>
        <sz val="11"/>
        <color indexed="8"/>
        <rFont val="Arial"/>
      </rPr>
      <t>Do you employ host-based intrusion detection?*</t>
    </r>
  </si>
  <si>
    <r>
      <rPr>
        <sz val="11"/>
        <color indexed="8"/>
        <rFont val="Arial"/>
      </rPr>
      <t>Ask the solution provider to summarize why host-based intrusion detection tools are not implemented in their environment. What compensating controls are in place to detect configuration changes and/or failures of integrity?</t>
    </r>
  </si>
  <si>
    <r>
      <rPr>
        <sz val="11"/>
        <color indexed="8"/>
        <rFont val="Arial"/>
      </rPr>
      <t>Are audit logs available for all changes to the network, firewall, IDS, and IPS systems?*</t>
    </r>
  </si>
  <si>
    <r>
      <rPr>
        <sz val="11"/>
        <color indexed="8"/>
        <rFont val="Verdana"/>
      </rPr>
      <t>Strong logging capabilities are vital to the proper management of a network. Implementing an immature system that lacks sufficient logging capabilities exposes an institution to great risk.</t>
    </r>
  </si>
  <si>
    <r>
      <rPr>
        <sz val="11"/>
        <color indexed="8"/>
        <rFont val="Arial"/>
      </rPr>
      <t>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t>
    </r>
  </si>
  <si>
    <r>
      <rPr>
        <sz val="11"/>
        <color indexed="8"/>
        <rFont val="Arial"/>
      </rPr>
      <t>Is authority for firewall change approval documented? Please list approver names or titles in Additional Info.</t>
    </r>
  </si>
  <si>
    <r>
      <rPr>
        <sz val="11"/>
        <color indexed="8"/>
        <rFont val="Verdana"/>
      </rPr>
      <t>Modifications to firewall rule sets can have significant repercussions. To ensure the integrity of the rule set, this question targets the individual (or responsible party) for changes and the reasoning behind their authority.</t>
    </r>
  </si>
  <si>
    <r>
      <rPr>
        <sz val="11"/>
        <color indexed="8"/>
        <rFont val="Arial"/>
      </rPr>
      <t>Ensure that a separation of duties exists in network security configurations. Pay close attention to responsibility overlap in small organizations, where staff often fill multiple roles.</t>
    </r>
  </si>
  <si>
    <r>
      <rPr>
        <sz val="11"/>
        <color indexed="8"/>
        <rFont val="Arial"/>
      </rPr>
      <t>Have you implemented an intrusion prevention system (network-based)?</t>
    </r>
  </si>
  <si>
    <r>
      <rPr>
        <sz val="11"/>
        <color indexed="8"/>
        <rFont val="Verdana"/>
      </rPr>
      <t>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t>
    </r>
  </si>
  <si>
    <r>
      <rPr>
        <sz val="11"/>
        <color indexed="8"/>
        <rFont val="Arial"/>
      </rPr>
      <t>A security program with limited resources for active prevention is inefficient. Inquiries should include training for staff, reasoning behind not using IPS technologies, and how systems are actively protected and how malicious activity is stopped.</t>
    </r>
  </si>
  <si>
    <r>
      <rPr>
        <sz val="11"/>
        <color indexed="8"/>
        <rFont val="Arial"/>
      </rPr>
      <t>Do you employ host-based intrusion prevention?</t>
    </r>
  </si>
  <si>
    <r>
      <rPr>
        <sz val="11"/>
        <color indexed="8"/>
        <rFont val="Arial"/>
      </rPr>
      <t>Ask the solution provider to summarize why host-based intrusion prevention tools are not implemented in their environment. What compensating controls are in place to detect malicious activity and to actively prevent its function?</t>
    </r>
  </si>
  <si>
    <r>
      <rPr>
        <sz val="11"/>
        <color indexed="8"/>
        <rFont val="Arial"/>
      </rPr>
      <t>Are you employing any next-generation persistent threat (NGPT) monitoring?</t>
    </r>
  </si>
  <si>
    <r>
      <rPr>
        <sz val="11"/>
        <color indexed="8"/>
        <rFont val="Verdana"/>
      </rPr>
      <t>This question is primarily focused on determining the maturity of a solution provider's security program and their ability to implement and operate cutting-edge technologies. Investment in advanced technologies may indicate appropriate security program capabilities.</t>
    </r>
  </si>
  <si>
    <r>
      <rPr>
        <sz val="11"/>
        <color indexed="8"/>
        <rFont val="Arial"/>
      </rPr>
      <t>Follow-up inquiries for next-generation persistent threat monitoring will be institution/implementation specific.</t>
    </r>
  </si>
  <si>
    <r>
      <rPr>
        <sz val="11"/>
        <color indexed="8"/>
        <rFont val="Arial"/>
      </rPr>
      <t>Is intrusion monitoring performed internally or by a third-party service?</t>
    </r>
  </si>
  <si>
    <r>
      <rPr>
        <sz val="11"/>
        <color indexed="8"/>
        <rFont val="Verdana"/>
      </rPr>
      <t>This question is primarily focused on the capability of a solution provider's security program. Understanding the size and skillsets of a solution provider (taken from other responses) is needed to determine the appropriateness of the solution provider's response to this question.</t>
    </r>
  </si>
  <si>
    <r>
      <rPr>
        <sz val="11"/>
        <color indexed="8"/>
        <rFont val="Arial"/>
      </rPr>
      <t>Follow-up inquiries for intrusion monitoring will be institution/implementation specific.</t>
    </r>
  </si>
  <si>
    <r>
      <rPr>
        <sz val="11"/>
        <color indexed="8"/>
        <rFont val="Arial"/>
      </rPr>
      <t>Do you monitor for intrusions on a 24 x 7 x 365 basis?</t>
    </r>
  </si>
  <si>
    <r>
      <rPr>
        <sz val="11"/>
        <color indexed="8"/>
        <rFont val="Verdana"/>
      </rPr>
      <t>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t>
    </r>
  </si>
  <si>
    <r>
      <rPr>
        <sz val="11"/>
        <color indexed="8"/>
        <rFont val="Arial"/>
      </rPr>
      <t>Follow-up inquiries for 24 x 7 x 365 monitoring will be institution/implementation specific.</t>
    </r>
  </si>
  <si>
    <r>
      <rPr>
        <sz val="11"/>
        <color indexed="8"/>
        <rFont val="Arial"/>
      </rPr>
      <t>Do you have a documented patch management process?*</t>
    </r>
  </si>
  <si>
    <r>
      <rPr>
        <sz val="11"/>
        <color indexed="8"/>
        <rFont val="Verdana"/>
      </rPr>
      <t>In the context of the CIA triad, this question is focused on system integrity, ensuring that system changes are only executed according to policy. Additionally, it is expected that devices used to access the solution provider's systems are properly managed and secured.</t>
    </r>
  </si>
  <si>
    <r>
      <rPr>
        <sz val="11"/>
        <color indexed="8"/>
        <rFont val="Arial"/>
      </rPr>
      <t>Follow up with a robust question set if the solution provider cannot clearly state full control of their system patching strategy. Questions about patch testing, testing environments, threat mitigation, incident remediation, etc., are appropriate.</t>
    </r>
  </si>
  <si>
    <r>
      <rPr>
        <sz val="11"/>
        <color indexed="8"/>
        <rFont val="Arial"/>
      </rPr>
      <t>Can your organization comply with institutional policies on privacy and data protection with regard to users of institutional systems, if required?*</t>
    </r>
  </si>
  <si>
    <r>
      <rPr>
        <sz val="11"/>
        <color indexed="8"/>
        <rFont val="Verdana"/>
      </rPr>
      <t>This is a general inquiry to determine if the solution provider has reviewed the institution's policies and is committed to complying with them.</t>
    </r>
  </si>
  <si>
    <r>
      <rPr>
        <sz val="11"/>
        <color indexed="8"/>
        <rFont val="Arial"/>
      </rPr>
      <t>If a solution provider is vague in their response, follow up with direct questions about the institution's policies and ensure the expectation of compliance is clear with the solution provider.</t>
    </r>
  </si>
  <si>
    <r>
      <rPr>
        <sz val="11"/>
        <color indexed="8"/>
        <rFont val="Arial"/>
      </rPr>
      <t>Is your company subject to the institution's geographic region's laws and regulations?*</t>
    </r>
  </si>
  <si>
    <r>
      <rPr>
        <sz val="11"/>
        <color indexed="8"/>
        <rFont val="Verdana"/>
      </rPr>
      <t>This is a general inquiry to determine if the solution provider is well-versed in applicable laws and regulations that apply in the institution's region of business operation.</t>
    </r>
  </si>
  <si>
    <r>
      <rPr>
        <sz val="11"/>
        <color indexed="8"/>
        <rFont val="Arial"/>
      </rPr>
      <t>If a solution provider is vague in their response, follow up with direct questions about doing business in your state/region/country and any laws that are pertinent to the institution.</t>
    </r>
  </si>
  <si>
    <r>
      <rPr>
        <sz val="11"/>
        <color indexed="8"/>
        <rFont val="Arial"/>
      </rPr>
      <t>Can you accommodate encryption requirements using open standards?</t>
    </r>
  </si>
  <si>
    <r>
      <rPr>
        <sz val="11"/>
        <color indexed="8"/>
        <rFont val="Arial"/>
      </rPr>
      <t>Do you have a documented systems development life cycle (SDLC)?</t>
    </r>
  </si>
  <si>
    <r>
      <rPr>
        <sz val="11"/>
        <color indexed="8"/>
        <rFont val="Verdana"/>
      </rPr>
      <t>Mature solution lifecycle management can position a solution provider to sufficiently plan, implement, and manage systems that better protect institutional data.</t>
    </r>
  </si>
  <si>
    <r>
      <rPr>
        <sz val="11"/>
        <color indexed="8"/>
        <rFont val="Arial"/>
      </rPr>
      <t>Although withdrawn by NIST, the Security Considerations in the Systems Development Life Cycle (SP 800-64r2) document is an excellent resource to provide guidance to solution providers (i.e., set expectations). Follow-up questions to SDLC use will be institution/implementation specific.</t>
    </r>
  </si>
  <si>
    <r>
      <rPr>
        <sz val="11"/>
        <color indexed="8"/>
        <rFont val="Arial"/>
      </rPr>
      <t>Do you perform background screenings or multi-state background checks on all employees prior to their first day of work?</t>
    </r>
  </si>
  <si>
    <r>
      <rPr>
        <sz val="11"/>
        <color indexed="8"/>
        <rFont val="Verdana"/>
      </rPr>
      <t>The use of detective and preventive controls in the hiring process serves a valuable role in protecting institutional data. As these are often HR documented policies, a solution provider should have their practices well-documented and ready for review, upon request.</t>
    </r>
  </si>
  <si>
    <r>
      <rPr>
        <sz val="11"/>
        <color indexed="8"/>
        <rFont val="Arial"/>
      </rPr>
      <t>Ask the solution provider if background checks and/or screening are conducted in any capacity, at any time during the employment period. Ask about the precautions they take to ensure the intellectual property is secured and inquire if user data is treated in an appropriate manner.</t>
    </r>
  </si>
  <si>
    <r>
      <rPr>
        <sz val="11"/>
        <color indexed="8"/>
        <rFont val="Arial"/>
      </rPr>
      <t>Do you require new employees to fill out agreements and review policies?</t>
    </r>
  </si>
  <si>
    <r>
      <rPr>
        <sz val="11"/>
        <color indexed="8"/>
        <rFont val="Verdana"/>
      </rPr>
      <t>Setting the expectation of performance and increasing awareness of security-related responsibilities are part of these initial-hiring documents. Oftentimes these agreements and reviews are conducted during orientation for new employees.</t>
    </r>
  </si>
  <si>
    <r>
      <rPr>
        <sz val="11"/>
        <color indexed="8"/>
        <rFont val="Arial"/>
      </rPr>
      <t>If a solution provider's practices are not clear, inquire about training requirements for employees, especially the frequency and scope of content.</t>
    </r>
  </si>
  <si>
    <r>
      <rPr>
        <sz val="11"/>
        <color indexed="8"/>
        <rFont val="Arial"/>
      </rPr>
      <t>Do you have a documented information security policy?</t>
    </r>
  </si>
  <si>
    <r>
      <rPr>
        <sz val="11"/>
        <color indexed="8"/>
        <rFont val="Verdana"/>
      </rPr>
      <t>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t>
    </r>
  </si>
  <si>
    <r>
      <rPr>
        <sz val="11"/>
        <color indexed="8"/>
        <rFont val="Arial"/>
      </rPr>
      <t>If the solution provider does not have an incident response plan, point them to the NIST Computer Security Incident Handling Guide &lt;https://csrc.nist.gov/publications/detail/sp/800-61/rev-2/final&gt;.</t>
    </r>
  </si>
  <si>
    <r>
      <rPr>
        <sz val="11"/>
        <color indexed="8"/>
        <rFont val="Arial"/>
      </rPr>
      <t>Are information security principles designed into the product lifecycle?</t>
    </r>
  </si>
  <si>
    <r>
      <rPr>
        <sz val="11"/>
        <color indexed="8"/>
        <rFont val="Arial"/>
      </rPr>
      <t>Will you comply with applicable breach notification laws?</t>
    </r>
  </si>
  <si>
    <r>
      <rPr>
        <sz val="11"/>
        <color indexed="8"/>
        <rFont val="Arial"/>
      </rPr>
      <t>Do you have an information security awareness program?</t>
    </r>
  </si>
  <si>
    <r>
      <rPr>
        <sz val="11"/>
        <color indexed="8"/>
        <rFont val="Verdana"/>
      </rPr>
      <t>Setting the expectation of security-related responsibilities throughout an organzation is favored in an information security awareness program. Solution Providers without an information security awareness campaign should be met with scrutiny on how security policies and procedures are implemented in their environment.</t>
    </r>
  </si>
  <si>
    <r>
      <rPr>
        <sz val="11"/>
        <color indexed="8"/>
        <rFont val="Arial"/>
      </rPr>
      <t>Follow-up inquiries for information security awareness programs will be institution/implementation specific.</t>
    </r>
  </si>
  <si>
    <r>
      <rPr>
        <sz val="11"/>
        <color indexed="8"/>
        <rFont val="Arial"/>
      </rPr>
      <t>Is security awareness training mandatory for all employees?</t>
    </r>
  </si>
  <si>
    <r>
      <rPr>
        <sz val="11"/>
        <color indexed="8"/>
        <rFont val="Arial"/>
      </rPr>
      <t>Do you have process and procedure(s) documented, and currently followed, that require a review and update of the access list(s) for privileged accounts?</t>
    </r>
  </si>
  <si>
    <r>
      <rPr>
        <sz val="11"/>
        <color indexed="8"/>
        <rFont val="Verdana"/>
      </rPr>
      <t>Protecting privileged accounts is crucial to maintaining system integrity in any environment. This question is targeting privilege creep and unmanaged privileged acccounts to determine if the solution provider properly manages access control in their application/system environments.</t>
    </r>
  </si>
  <si>
    <r>
      <rPr>
        <sz val="11"/>
        <color indexed="8"/>
        <rFont val="Arial"/>
      </rPr>
      <t>Ask the solution provider to summarize their implemented policies and/or procedures.</t>
    </r>
  </si>
  <si>
    <r>
      <rPr>
        <sz val="11"/>
        <color indexed="8"/>
        <rFont val="Arial"/>
      </rPr>
      <t>Do you have documented, and currently implemented, internal audit processes and procedures?</t>
    </r>
  </si>
  <si>
    <r>
      <rPr>
        <sz val="11"/>
        <color indexed="8"/>
        <rFont val="Verdana"/>
      </rPr>
      <t>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t>
    </r>
  </si>
  <si>
    <r>
      <rPr>
        <sz val="11"/>
        <color indexed="8"/>
        <rFont val="Arial"/>
      </rPr>
      <t>Follow-up inquiries for internal audit processes and procedures will be institution/implementation specific.</t>
    </r>
  </si>
  <si>
    <r>
      <rPr>
        <sz val="11"/>
        <color indexed="8"/>
        <rFont val="Arial"/>
      </rPr>
      <t>Does your organization have physical security controls and policies in place?</t>
    </r>
  </si>
  <si>
    <r>
      <rPr>
        <sz val="11"/>
        <color indexed="8"/>
        <rFont val="Verdana"/>
      </rPr>
      <t>This question aims to understand the physical security state of the solution provider's operating environment and whether or not physical assets are appropriately protected.</t>
    </r>
  </si>
  <si>
    <r>
      <rPr>
        <sz val="11"/>
        <color indexed="8"/>
        <rFont val="Arial"/>
      </rPr>
      <t>Follow-up inquiries for physical security controls and policies will be institution/implementation specific.</t>
    </r>
  </si>
  <si>
    <r>
      <rPr>
        <sz val="11"/>
        <color indexed="8"/>
        <rFont val="Arial"/>
      </rPr>
      <t>Do you have a formal incident response plan?</t>
    </r>
  </si>
  <si>
    <r>
      <rPr>
        <sz val="11"/>
        <color indexed="8"/>
        <rFont val="Verdana"/>
      </rPr>
      <t>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t>
    </r>
  </si>
  <si>
    <r>
      <rPr>
        <sz val="11"/>
        <color indexed="8"/>
        <rFont val="Arial"/>
      </rPr>
      <t>If the solution provider does not have an incident response plan, direct them to the NIST Computer Security Incident Handling Guide &lt;https://csrc.nist.gov/publications/detail/sp/800-61/rev-2/final&gt;.</t>
    </r>
  </si>
  <si>
    <r>
      <rPr>
        <sz val="11"/>
        <color indexed="8"/>
        <rFont val="Arial"/>
      </rPr>
      <t>Do you either have an internal incident response team or retain an external team?</t>
    </r>
  </si>
  <si>
    <r>
      <rPr>
        <sz val="11"/>
        <color indexed="8"/>
        <rFont val="Verdana"/>
      </rPr>
      <t>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r>
  </si>
  <si>
    <r>
      <rPr>
        <sz val="11"/>
        <color indexed="8"/>
        <rFont val="Arial"/>
      </rPr>
      <t>Do you have the capability to respond to incidents on a 24 x 7 x 365 basis?</t>
    </r>
  </si>
  <si>
    <r>
      <rPr>
        <sz val="11"/>
        <color indexed="8"/>
        <rFont val="Verdana"/>
      </rPr>
      <t>The incident team structure (internal vs. external), size, and capabilities of a solution provider have a significant impact on their ability to respond to and protect an institution's data. Use the knowledge of this response when evaluating other solution provider statements.</t>
    </r>
  </si>
  <si>
    <r>
      <rPr>
        <sz val="11"/>
        <color indexed="8"/>
        <rFont val="Arial"/>
      </rPr>
      <t>If the solution provider does not have an incident response team, direct them to the NIST Computer Security Incident Handling Guide &lt;https://csrc.nist.gov/publications/detail/sp/800-61/rev-2/final&gt;.</t>
    </r>
  </si>
  <si>
    <r>
      <rPr>
        <sz val="11"/>
        <color indexed="8"/>
        <rFont val="Arial"/>
      </rPr>
      <t>Do you carry cyber-risk insurance to protect against unforeseen service outages, data that is lost or stolen, and security incidents?</t>
    </r>
  </si>
  <si>
    <r>
      <rPr>
        <sz val="11"/>
        <color indexed="8"/>
        <rFont val="Verdana"/>
      </rPr>
      <t>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t>
    </r>
  </si>
  <si>
    <r>
      <rPr>
        <sz val="11"/>
        <color indexed="8"/>
        <rFont val="Arial"/>
      </rPr>
      <t>Are your systems and applications scanned with an authenticated user account for vulnerabilities (that are remediated) prior to new releases?*</t>
    </r>
  </si>
  <si>
    <r>
      <rPr>
        <sz val="11"/>
        <color indexed="8"/>
        <rFont val="Verdana"/>
      </rPr>
      <t>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r>
  </si>
  <si>
    <r>
      <rPr>
        <sz val="11"/>
        <color indexed="8"/>
        <rFont val="Arial"/>
      </rPr>
      <t>Ask if there are plans to implement these processes. Ask the solution provider to summarize their decision behind not scanning their applications for vulnerabilities prior to release.</t>
    </r>
  </si>
  <si>
    <r>
      <rPr>
        <sz val="11"/>
        <color indexed="8"/>
        <rFont val="Arial"/>
      </rPr>
      <t>Will you provide results of application and system vulnerability scans to the institution?*</t>
    </r>
  </si>
  <si>
    <r>
      <rPr>
        <sz val="11"/>
        <color indexed="8"/>
        <rFont val="Verdana"/>
      </rPr>
      <t>If a solution provider is scanning its applications and/or systems, oftentimes an institution will want to review the report, if possible. Preferably, any finding on the reports will have a matching mitigation action.</t>
    </r>
  </si>
  <si>
    <r>
      <rPr>
        <sz val="11"/>
        <color indexed="8"/>
        <rFont val="Arial"/>
      </rPr>
      <t>If a solution provider is hesitant to share the report, ask for a summarized version; some insight is better than none.</t>
    </r>
  </si>
  <si>
    <r>
      <rPr>
        <sz val="11"/>
        <color indexed="8"/>
        <rFont val="Arial"/>
      </rPr>
      <t>Will you allow the institution to perform its own vulnerability testing and/or scanning of your systems and/or application, provided that testing is performed at a mutually agreed upon time and date?*</t>
    </r>
  </si>
  <si>
    <r>
      <rPr>
        <sz val="11"/>
        <color indexed="8"/>
        <rFont val="Verdana"/>
      </rPr>
      <t>Many higher education institutions are capable of performing vulnerability assessments and/or penetration testing on their solution providers' infrastructures. This question confirms the possibility of conducting these actions against the solution provider's infrastructure.</t>
    </r>
  </si>
  <si>
    <r>
      <rPr>
        <sz val="11"/>
        <color indexed="8"/>
        <rFont val="Arial"/>
      </rPr>
      <t>Follow-up inquiries for vulnerability scanning and penetration testing will be institution/implementation specific.</t>
    </r>
  </si>
  <si>
    <r>
      <rPr>
        <sz val="11"/>
        <color indexed="8"/>
        <rFont val="Arial"/>
      </rPr>
      <t>Have your systems and applications had a third-party security assessment completed in the last year?</t>
    </r>
  </si>
  <si>
    <r>
      <rPr>
        <sz val="11"/>
        <color indexed="8"/>
        <rFont val="Verdana"/>
      </rPr>
      <t>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r>
  </si>
  <si>
    <r>
      <rPr>
        <sz val="11"/>
        <color indexed="8"/>
        <rFont val="Arial"/>
      </rPr>
      <t>Ask if there has ever been a vulnerability scan. A short lapse in external assessment validity can be understood (if there is a planned assessment), but a significant time lapse or no scan whatsoever is cause for elevated levels of concern.</t>
    </r>
  </si>
  <si>
    <r>
      <rPr>
        <sz val="11"/>
        <color indexed="8"/>
        <rFont val="Arial"/>
      </rPr>
      <t>Do you regularly scan for common web application security vulnerabilities (e.g., SQL injection, XSS, XSRF, etc.)?</t>
    </r>
  </si>
  <si>
    <r>
      <rPr>
        <sz val="11"/>
        <color indexed="8"/>
        <rFont val="Verdana"/>
      </rPr>
      <t>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t>
    </r>
  </si>
  <si>
    <r>
      <rPr>
        <sz val="11"/>
        <color indexed="8"/>
        <rFont val="Arial"/>
      </rPr>
      <t>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t>
    </r>
  </si>
  <si>
    <r>
      <rPr>
        <sz val="11"/>
        <color indexed="8"/>
        <rFont val="Arial"/>
      </rPr>
      <t>Are your systems and applications regularly scanned externally for vulnerabilities?</t>
    </r>
  </si>
  <si>
    <r>
      <rPr>
        <sz val="11"/>
        <color indexed="8"/>
        <rFont val="Verdana"/>
      </rPr>
      <t>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r>
  </si>
  <si>
    <r>
      <rPr>
        <sz val="11"/>
        <color indexed="8"/>
        <rFont val="Arial"/>
      </rPr>
      <t>If "no," inquire if there has ever been a vulnerability scan. A short lapse in external assessment validity can be understood (if there is a planned assessment), but a significant time lapse or no scan whatsoever is cause for elevated levels of concern.</t>
    </r>
  </si>
  <si>
    <r>
      <rPr>
        <sz val="11"/>
        <color indexed="8"/>
        <rFont val="Arial"/>
      </rPr>
      <t>Do your workforce members receive regular training related to the Health Insurance Portability and Accountability Act (HIPAA) Privacy and Security Rules and the HITECH Act?*</t>
    </r>
  </si>
  <si>
    <r>
      <rPr>
        <sz val="11"/>
        <color indexed="8"/>
        <rFont val="Verdana"/>
      </rPr>
      <t>HIPAA</t>
    </r>
  </si>
  <si>
    <r>
      <rPr>
        <sz val="11"/>
        <color indexed="8"/>
        <rFont val="Arial"/>
      </rPr>
      <t>Refer to HIPAA documentation or your institution's Chief HIPAA Security Officer.</t>
    </r>
  </si>
  <si>
    <r>
      <rPr>
        <sz val="11"/>
        <color indexed="8"/>
        <rFont val="Arial"/>
      </rPr>
      <t>Have you identified areas of risk?*</t>
    </r>
  </si>
  <si>
    <r>
      <rPr>
        <sz val="11"/>
        <color indexed="8"/>
        <rFont val="Arial"/>
      </rPr>
      <t>Have the relevant policies/plans been tested?*</t>
    </r>
  </si>
  <si>
    <r>
      <rPr>
        <sz val="11"/>
        <color indexed="8"/>
        <rFont val="Arial"/>
      </rPr>
      <t>Have you entered into a Business Associate Agreements with all subcontractors who may have access to protected health information (PHI)?*</t>
    </r>
  </si>
  <si>
    <r>
      <rPr>
        <sz val="11"/>
        <color indexed="8"/>
        <rFont val="Arial"/>
      </rPr>
      <t>Do you monitor or receive information regarding changes in HIPAA regulations?</t>
    </r>
  </si>
  <si>
    <r>
      <rPr>
        <sz val="11"/>
        <color indexed="8"/>
        <rFont val="Arial"/>
      </rPr>
      <t>Has your organization designated HIPAA Privacy and Security officers as required by the rules?</t>
    </r>
  </si>
  <si>
    <r>
      <rPr>
        <sz val="11"/>
        <color indexed="8"/>
        <rFont val="Arial"/>
      </rPr>
      <t>Do you comply with the requirements of the Health Information Technology for Economic and Clinical Health Act (HITECH)?</t>
    </r>
  </si>
  <si>
    <r>
      <rPr>
        <sz val="11"/>
        <color indexed="8"/>
        <rFont val="Arial"/>
      </rPr>
      <t>Have you conducted a risk analysis as required under the HIPAA Security Rule?</t>
    </r>
  </si>
  <si>
    <r>
      <rPr>
        <sz val="11"/>
        <color indexed="8"/>
        <rFont val="Arial"/>
      </rPr>
      <t>Have you taken actions to mitigate the identified risks?</t>
    </r>
  </si>
  <si>
    <r>
      <rPr>
        <sz val="11"/>
        <color indexed="8"/>
        <rFont val="Arial"/>
      </rPr>
      <t>Does your application require user and system administrator password changes at a frequency no greater than 90 days?</t>
    </r>
  </si>
  <si>
    <r>
      <rPr>
        <sz val="11"/>
        <color indexed="8"/>
        <rFont val="Arial"/>
      </rPr>
      <t>Does your application require users to set their own password after an administrator reset or on first use of the account?</t>
    </r>
  </si>
  <si>
    <r>
      <rPr>
        <sz val="11"/>
        <color indexed="8"/>
        <rFont val="Arial"/>
      </rPr>
      <t>Does your application lock out an account after a number of failed login attempts?</t>
    </r>
  </si>
  <si>
    <r>
      <rPr>
        <sz val="11"/>
        <color indexed="8"/>
        <rFont val="Arial"/>
      </rPr>
      <t>Does your application automatically lock or log-out an account after a period of inactivity?</t>
    </r>
  </si>
  <si>
    <r>
      <rPr>
        <sz val="11"/>
        <color indexed="8"/>
        <rFont val="Arial"/>
      </rPr>
      <t>Are passwords visible in plain text, whether when stored or entered, including service level accounts (i.e., database accounts, etc.)?</t>
    </r>
  </si>
  <si>
    <r>
      <rPr>
        <sz val="11"/>
        <color indexed="8"/>
        <rFont val="Arial"/>
      </rPr>
      <t>If the application is institution-hosted, can all service level and administrative account passwords be changed by the institution?</t>
    </r>
  </si>
  <si>
    <r>
      <rPr>
        <sz val="11"/>
        <color indexed="8"/>
        <rFont val="Arial"/>
      </rPr>
      <t>Does your application provide the ability to define user access levels?</t>
    </r>
  </si>
  <si>
    <r>
      <rPr>
        <sz val="11"/>
        <color indexed="8"/>
        <rFont val="Arial"/>
      </rPr>
      <t>Does your application support varying levels of access to administrative tasks defined individually per user?</t>
    </r>
  </si>
  <si>
    <r>
      <rPr>
        <sz val="11"/>
        <color indexed="8"/>
        <rFont val="Arial"/>
      </rPr>
      <t>Does your application support varying levels of access to records based on user ID?</t>
    </r>
  </si>
  <si>
    <r>
      <rPr>
        <sz val="11"/>
        <color indexed="8"/>
        <rFont val="Arial"/>
      </rPr>
      <t>Is there a limit to the number of groups to which a user can be assigned?</t>
    </r>
  </si>
  <si>
    <r>
      <rPr>
        <sz val="11"/>
        <color indexed="8"/>
        <rFont val="Arial"/>
      </rPr>
      <t>Do accounts used for solution provider-supplied remote support abide by the same authentication policies and access logging as the rest of the system?</t>
    </r>
  </si>
  <si>
    <r>
      <rPr>
        <sz val="11"/>
        <color indexed="8"/>
        <rFont val="Arial"/>
      </rPr>
      <t>Does the application log record access including specific user, date/time of access, and originating IP or device?</t>
    </r>
  </si>
  <si>
    <r>
      <rPr>
        <sz val="11"/>
        <color indexed="8"/>
        <rFont val="Arial"/>
      </rPr>
      <t>Does the application log administrative activity, such as user account access changes and password changes, including specific user, date/time of changes, and originating IP or device?</t>
    </r>
  </si>
  <si>
    <r>
      <rPr>
        <sz val="11"/>
        <color indexed="8"/>
        <rFont val="Arial"/>
      </rPr>
      <t>Do you retain logs for at least as long as required by HIPAA regulations?</t>
    </r>
  </si>
  <si>
    <r>
      <rPr>
        <sz val="11"/>
        <color indexed="8"/>
        <rFont val="Arial"/>
      </rPr>
      <t>Can the application logs be archived?</t>
    </r>
  </si>
  <si>
    <r>
      <rPr>
        <sz val="11"/>
        <color indexed="8"/>
        <rFont val="Arial"/>
      </rPr>
      <t>Can the application logs be saved externally?</t>
    </r>
  </si>
  <si>
    <r>
      <rPr>
        <sz val="11"/>
        <color indexed="8"/>
        <rFont val="Arial"/>
      </rPr>
      <t>Do you have a disaster recovery plan and emergency mode operation plan?</t>
    </r>
  </si>
  <si>
    <r>
      <rPr>
        <sz val="11"/>
        <color indexed="8"/>
        <rFont val="Arial"/>
      </rPr>
      <t>Can you provide a HIPAA compliance attestation document?</t>
    </r>
  </si>
  <si>
    <r>
      <rPr>
        <sz val="11"/>
        <color indexed="8"/>
        <rFont val="Arial"/>
      </rPr>
      <t>Are you willing to enter into a Business Associate Agreement (BAA)?</t>
    </r>
  </si>
  <si>
    <r>
      <rPr>
        <sz val="11"/>
        <color indexed="8"/>
        <rFont val="Arial"/>
      </rPr>
      <t>Do your data backup and retention policies and practices meet HIPAA requirements?</t>
    </r>
  </si>
  <si>
    <r>
      <rPr>
        <sz val="11"/>
        <color indexed="8"/>
        <rFont val="Arial"/>
      </rPr>
      <t>Do you have a current, executed within the past year, Attestation of Compliance (AoC) or Report on Compliance (RoC)?*</t>
    </r>
  </si>
  <si>
    <r>
      <rPr>
        <sz val="11"/>
        <color indexed="8"/>
        <rFont val="Verdana"/>
      </rPr>
      <t>PCI DSS</t>
    </r>
  </si>
  <si>
    <r>
      <rPr>
        <sz val="11"/>
        <color indexed="8"/>
        <rFont val="Arial"/>
      </rPr>
      <t>Refer to PCI DSS documentation or your institution's treasurer's office.</t>
    </r>
  </si>
  <si>
    <r>
      <rPr>
        <sz val="11"/>
        <color indexed="8"/>
        <rFont val="Arial"/>
      </rPr>
      <t>Is the application listed as an approved Payment Application Data Security Standard (PA-DSS) application?*</t>
    </r>
  </si>
  <si>
    <r>
      <rPr>
        <sz val="11"/>
        <color indexed="8"/>
        <rFont val="Arial"/>
      </rPr>
      <t>Does the system or solutions use a third party to collect, store, process, or transmit cardholder (payment/credit/debt card) data?*</t>
    </r>
  </si>
  <si>
    <r>
      <rPr>
        <sz val="11"/>
        <color indexed="8"/>
        <rFont val="Arial"/>
      </rPr>
      <t>Do your systems or solutions store, process, or transmit cardholder (payment/credit/debt card) data?</t>
    </r>
  </si>
  <si>
    <r>
      <rPr>
        <sz val="11"/>
        <color indexed="8"/>
        <rFont val="Arial"/>
      </rPr>
      <t>Are you compliant with the Payment Card Industry Data Security Standard (PCI DSS)?</t>
    </r>
  </si>
  <si>
    <r>
      <rPr>
        <sz val="11"/>
        <color indexed="8"/>
        <rFont val="Arial"/>
      </rPr>
      <t>Are you classified as a service provider?</t>
    </r>
  </si>
  <si>
    <r>
      <rPr>
        <sz val="11"/>
        <color indexed="8"/>
        <rFont val="Arial"/>
      </rPr>
      <t>Are you on the list of Visa approved service providers?</t>
    </r>
  </si>
  <si>
    <r>
      <rPr>
        <sz val="11"/>
        <color indexed="8"/>
        <rFont val="Arial"/>
      </rPr>
      <t>Are you classified as a merchant? If so, what level (1, 2, 3, 4)?</t>
    </r>
  </si>
  <si>
    <r>
      <rPr>
        <sz val="11"/>
        <color indexed="8"/>
        <rFont val="Arial"/>
      </rPr>
      <t>Describe the architecture employed by the system to verify and authorize credit card transactions.</t>
    </r>
  </si>
  <si>
    <r>
      <rPr>
        <sz val="11"/>
        <color indexed="8"/>
        <rFont val="Arial"/>
      </rPr>
      <t>What payment processors/gateways does the system support?</t>
    </r>
  </si>
  <si>
    <r>
      <rPr>
        <sz val="11"/>
        <color indexed="8"/>
        <rFont val="Arial"/>
      </rPr>
      <t>Can the application be installed in a PCI DSS–compliant manner?</t>
    </r>
  </si>
  <si>
    <r>
      <rPr>
        <sz val="11"/>
        <color indexed="8"/>
        <rFont val="Arial"/>
      </rPr>
      <t>Include documentation describing the system's abilities to comply with the PCI DSS and any features or capabilities of the system that must be added or changed in order to operate in compliance with the standards.</t>
    </r>
  </si>
  <si>
    <r>
      <rPr>
        <sz val="11"/>
        <color indexed="8"/>
        <rFont val="Arial"/>
      </rPr>
      <t>Do you support role-based access control (RBAC) for system administrators?</t>
    </r>
  </si>
  <si>
    <r>
      <rPr>
        <sz val="11"/>
        <color indexed="8"/>
        <rFont val="Verdana"/>
      </rPr>
      <t>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t>
    </r>
  </si>
  <si>
    <r>
      <rPr>
        <sz val="11"/>
        <color indexed="8"/>
        <rFont val="Arial"/>
      </rPr>
      <t>Ask the solution provider to summarize the best practices for securing their system(s) administratively without the use of RBAC. Make sure to understand the administrative requirements/overhead introduced in the solution provider's environment.</t>
    </r>
  </si>
  <si>
    <r>
      <rPr>
        <sz val="11"/>
        <color indexed="8"/>
        <rFont val="Arial"/>
      </rPr>
      <t>Can your employees access customer systems remotely?</t>
    </r>
  </si>
  <si>
    <r>
      <rPr>
        <sz val="11"/>
        <color indexed="8"/>
        <rFont val="Verdana"/>
      </rPr>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r>
  </si>
  <si>
    <r>
      <rPr>
        <sz val="11"/>
        <color indexed="8"/>
        <rFont val="Arial"/>
      </rPr>
      <t>Ask the solution provider to summarize the reasoning behind this business process and request additional documentation that outlines the security controls implemented to safeguard institutional data.</t>
    </r>
  </si>
  <si>
    <r>
      <rPr>
        <sz val="11"/>
        <color indexed="8"/>
        <rFont val="Arial"/>
      </rPr>
      <t>Can you provide overall system and/or application architecture diagrams including a full description of the data communications architecture for all components of the system?</t>
    </r>
  </si>
  <si>
    <r>
      <rPr>
        <sz val="11"/>
        <color indexed="8"/>
        <rFont val="Verdana"/>
      </rPr>
      <t>Many systems can be used a variety of ways. We want these implementation type diagrams so that we can understand the "real" use of the solution.</t>
    </r>
  </si>
  <si>
    <r>
      <rPr>
        <sz val="11"/>
        <color indexed="8"/>
        <rFont val="Arial"/>
      </rPr>
      <t>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t>
    </r>
  </si>
  <si>
    <r>
      <rPr>
        <sz val="11"/>
        <color indexed="8"/>
        <rFont val="Arial"/>
      </rPr>
      <t>Do you require remote management of the system?</t>
    </r>
  </si>
  <si>
    <r>
      <rPr>
        <sz val="11"/>
        <color indexed="8"/>
        <rFont val="Verdana"/>
      </rPr>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r>
  </si>
  <si>
    <r>
      <rPr>
        <sz val="11"/>
        <color indexed="8"/>
        <rFont val="Arial"/>
      </rPr>
      <t>If you answered "yes" to OPEM-04, are your remote actions and changes logged or otherwise visible to the campus?</t>
    </r>
  </si>
  <si>
    <r>
      <rPr>
        <sz val="11"/>
        <color indexed="8"/>
        <rFont val="Verdana"/>
      </rPr>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t>
    </r>
  </si>
  <si>
    <r>
      <rPr>
        <sz val="11"/>
        <color indexed="8"/>
        <rFont val="Arial"/>
      </rPr>
      <t>If a weak response is given to this answer, it is appropriate to ask directed answers to get specific information. Ensure that questions are targeted to ensure responses will come from the appropriate party within the solution provider.</t>
    </r>
  </si>
  <si>
    <r>
      <rPr>
        <sz val="11"/>
        <color indexed="8"/>
        <rFont val="Arial"/>
      </rPr>
      <t>If you maintain remote access to the system, will you handle data in a FERPA-compliant manner?</t>
    </r>
  </si>
  <si>
    <r>
      <rPr>
        <sz val="11"/>
        <color indexed="8"/>
        <rFont val="Verdana"/>
      </rPr>
      <t>This is standard documentation, relevant to institution implementations requiring FERPA compliance.</t>
    </r>
  </si>
  <si>
    <r>
      <rPr>
        <sz val="11"/>
        <color indexed="8"/>
        <rFont val="Arial"/>
      </rPr>
      <t>Follow-up inquiries for FERPA compliance details will be institution/implementation specific.</t>
    </r>
  </si>
  <si>
    <r>
      <rPr>
        <sz val="11"/>
        <color indexed="8"/>
        <rFont val="Arial"/>
      </rPr>
      <t>Do you support campus status monitoring through SNMPv3 or other means?</t>
    </r>
  </si>
  <si>
    <r>
      <rPr>
        <sz val="11"/>
        <color indexed="8"/>
        <rFont val="Verdana"/>
      </rPr>
      <t>Standard documentation question. With an on-premise device, the possibility to tie-in with existing monitoring/management systems is beneficial. The solution provider's response should be clear and concise.</t>
    </r>
  </si>
  <si>
    <r>
      <rPr>
        <sz val="11"/>
        <color indexed="8"/>
        <rFont val="Arial"/>
      </rPr>
      <t>Follow-up inquiries for monitoring via SNMPv3 will be institution/implementation specific.</t>
    </r>
  </si>
  <si>
    <r>
      <rPr>
        <sz val="11"/>
        <color indexed="8"/>
        <rFont val="Arial"/>
      </rPr>
      <t>Describe or provide a reference to any other safeguards used to monitor for malicious activity.</t>
    </r>
  </si>
  <si>
    <r>
      <rPr>
        <sz val="11"/>
        <color indexed="8"/>
        <rFont val="Verdana"/>
      </rPr>
      <t>This question is primarily focused on system(s) integrity and confidentiality. The solution provider's response should clearly state the system(s) capabilities to properly monitor for (and alert for) malicious activity.</t>
    </r>
  </si>
  <si>
    <r>
      <rPr>
        <sz val="11"/>
        <color indexed="8"/>
        <rFont val="Arial"/>
      </rPr>
      <t>Follow-up inquiries for system monitoring will be institution/implementation specific.</t>
    </r>
  </si>
  <si>
    <r>
      <rPr>
        <sz val="11"/>
        <color indexed="8"/>
        <rFont val="Arial"/>
      </rPr>
      <t>Describe how long your organization has conducted business in this area.</t>
    </r>
  </si>
  <si>
    <r>
      <rPr>
        <sz val="11"/>
        <color indexed="8"/>
        <rFont val="Verdana"/>
      </rPr>
      <t>We want to establish longevity of a solution and whether or not a solution provider is new to the higher education space.</t>
    </r>
  </si>
  <si>
    <r>
      <rPr>
        <sz val="11"/>
        <color indexed="8"/>
        <rFont val="Arial"/>
      </rPr>
      <t>Normally a solution provider will state their overall longevity but not talk about the software/service/product under evaluation. Follow-ups includes specific questions about the origins of the software/service/product and references will be requested.</t>
    </r>
  </si>
  <si>
    <r>
      <rPr>
        <sz val="11"/>
        <color indexed="8"/>
        <rFont val="Arial"/>
      </rPr>
      <t>Do you have existing higher education customers?</t>
    </r>
  </si>
  <si>
    <r>
      <rPr>
        <sz val="11"/>
        <color indexed="8"/>
        <rFont val="Verdana"/>
      </rPr>
      <t>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t>
    </r>
  </si>
  <si>
    <r>
      <rPr>
        <sz val="11"/>
        <color indexed="8"/>
        <rFont val="Arial"/>
      </rPr>
      <t>A simple "yes" without any references or supporting information should be questioned. Question the size of institutions that are using the solution and the scope of their implementations.</t>
    </r>
  </si>
  <si>
    <r>
      <rPr>
        <sz val="11"/>
        <color indexed="8"/>
        <rFont val="Arial"/>
      </rPr>
      <t>Does your solution process FERPA-related data?</t>
    </r>
  </si>
  <si>
    <r>
      <rPr>
        <sz val="11"/>
        <color indexed="8"/>
        <rFont val="Arial"/>
      </rPr>
      <t>Does your solution process GDPR-related or PIPL-related data?</t>
    </r>
  </si>
  <si>
    <r>
      <rPr>
        <sz val="11"/>
        <color indexed="8"/>
        <rFont val="Verdana"/>
      </rPr>
      <t>To be added in a later version</t>
    </r>
  </si>
  <si>
    <r>
      <rPr>
        <sz val="11"/>
        <color indexed="8"/>
        <rFont val="Arial"/>
      </rPr>
      <t>To be added in a later version</t>
    </r>
  </si>
  <si>
    <r>
      <rPr>
        <sz val="11"/>
        <color indexed="8"/>
        <rFont val="Arial"/>
      </rPr>
      <t>Does your solution process personal data regulated by state law(s) (e.g., CCPA)?</t>
    </r>
  </si>
  <si>
    <r>
      <rPr>
        <sz val="11"/>
        <color indexed="8"/>
        <rFont val="Arial"/>
      </rPr>
      <t>Does your solution process user-provided data that may contain regulated information?</t>
    </r>
  </si>
  <si>
    <r>
      <rPr>
        <sz val="11"/>
        <color indexed="8"/>
        <rFont val="Arial"/>
      </rPr>
      <t>Web Link to Product/Service Privacy Notice</t>
    </r>
  </si>
  <si>
    <r>
      <rPr>
        <sz val="11"/>
        <color indexed="8"/>
        <rFont val="Arial"/>
      </rPr>
      <t>Have you had a personal data breach in the past three years that involved reporting to a governmental agency, notice to individuals (including voluntary notice), or notice to another organization or institution?*</t>
    </r>
  </si>
  <si>
    <r>
      <rPr>
        <sz val="11"/>
        <color indexed="8"/>
        <rFont val="Arial"/>
      </rPr>
      <t>Use this area to share information about your privacy practices that will assist those who are assessing your company data privacy program.*</t>
    </r>
  </si>
  <si>
    <r>
      <rPr>
        <sz val="11"/>
        <color indexed="8"/>
        <rFont val="Arial"/>
      </rPr>
      <t>Have you had any data privacy policy or law violations in the past 36 months?</t>
    </r>
  </si>
  <si>
    <r>
      <rPr>
        <sz val="11"/>
        <color indexed="8"/>
        <rFont val="Arial"/>
      </rPr>
      <t>Do you have a dedicated data privacy staff or office?</t>
    </r>
  </si>
  <si>
    <r>
      <rPr>
        <sz val="11"/>
        <color indexed="8"/>
        <rFont val="Arial"/>
      </rPr>
      <t>If you have completed a SOC 2 audit, does it include the Privacy Trust Service Principle?</t>
    </r>
  </si>
  <si>
    <r>
      <rPr>
        <sz val="11"/>
        <color indexed="8"/>
        <rFont val="Arial"/>
      </rPr>
      <t>Do you conform with a specific industry-standard privacy framework (e.g., NIST Privacy Framework, GDPR, ISO 27701)?</t>
    </r>
  </si>
  <si>
    <r>
      <rPr>
        <sz val="11"/>
        <color indexed="8"/>
        <rFont val="Arial"/>
      </rPr>
      <t>Does your employee onboarding and offboarding policy include training of employees on information security and data privacy?</t>
    </r>
  </si>
  <si>
    <r>
      <rPr>
        <sz val="11"/>
        <color indexed="8"/>
        <rFont val="Arial"/>
      </rPr>
      <t>Do you have contractual agreements with third parties that require them to maintain standards and to comply with all regulatory requirements?*</t>
    </r>
  </si>
  <si>
    <r>
      <rPr>
        <sz val="11"/>
        <color indexed="8"/>
        <rFont val="Arial"/>
      </rPr>
      <t xml:space="preserve">Do you perform privacy impact assesments of third parties that collect, process, or have access to personal data to ensure they meet industry and regulatory standards and to mitigate harmful, unethical, or discriminatory impacts on data subjects? </t>
    </r>
  </si>
  <si>
    <r>
      <rPr>
        <sz val="11"/>
        <color indexed="8"/>
        <rFont val="Arial"/>
      </rPr>
      <t>Does your change management process include privacy review and approval?</t>
    </r>
  </si>
  <si>
    <r>
      <rPr>
        <sz val="11"/>
        <color indexed="8"/>
        <rFont val="Arial"/>
      </rPr>
      <t>Do you have policy and procedure, currently implemented, guiding how privacy risks are mitigated until they can be resolved?</t>
    </r>
  </si>
  <si>
    <r>
      <rPr>
        <sz val="11"/>
        <color indexed="8"/>
        <rFont val="Arial"/>
      </rPr>
      <t>Do you collect, process, or store demographic information?*</t>
    </r>
  </si>
  <si>
    <r>
      <rPr>
        <sz val="11"/>
        <color indexed="8"/>
        <rFont val="Arial"/>
      </rPr>
      <t>Do you capture or create genetic, biometric, or behaviometric information (e.g.,  facial recognition or fingerprints)?*</t>
    </r>
  </si>
  <si>
    <r>
      <rPr>
        <sz val="11"/>
        <color indexed="8"/>
        <rFont val="Arial"/>
      </rPr>
      <t>Do you combine institutional data (including "de-identified," "anonymized," or otherwise masked data) with personal data from any other sources?*</t>
    </r>
  </si>
  <si>
    <r>
      <rPr>
        <sz val="11"/>
        <color indexed="8"/>
        <rFont val="Arial"/>
      </rPr>
      <t>Is institutional data coming into or going out of the United States at any point during collection, processing, storage, or archiving?</t>
    </r>
  </si>
  <si>
    <r>
      <rPr>
        <sz val="11"/>
        <color indexed="8"/>
        <rFont val="Arial"/>
      </rPr>
      <t>Do you capture device information (e.g., IP address, MAC address)?</t>
    </r>
  </si>
  <si>
    <r>
      <rPr>
        <sz val="11"/>
        <color indexed="8"/>
        <rFont val="Arial"/>
      </rPr>
      <t>Does any part of this service/project involve a web/app tracking component (e.g., use of web-tracking pixels, cookies)?</t>
    </r>
  </si>
  <si>
    <r>
      <rPr>
        <sz val="11"/>
        <color indexed="8"/>
        <rFont val="Arial"/>
      </rPr>
      <t>Does your staff (or a third party) have access to institutional data (e.g., financial, PHI, or other sensitive information) through any means?</t>
    </r>
  </si>
  <si>
    <r>
      <rPr>
        <sz val="11"/>
        <color indexed="8"/>
        <rFont val="Arial"/>
      </rPr>
      <t>Will you handle personal data in a manner compliant with all relevant laws, regulations, and applicable institution policies?</t>
    </r>
  </si>
  <si>
    <r>
      <rPr>
        <sz val="11"/>
        <color indexed="8"/>
        <rFont val="Arial"/>
      </rPr>
      <t>Do you have a documented privacy management process?</t>
    </r>
  </si>
  <si>
    <r>
      <rPr>
        <sz val="11"/>
        <color indexed="8"/>
        <rFont val="Arial"/>
      </rPr>
      <t>Are privacy principles designed into the product lifecycle (i.e., privacy-by-design)?</t>
    </r>
  </si>
  <si>
    <r>
      <rPr>
        <sz val="11"/>
        <color indexed="8"/>
        <rFont val="Arial"/>
      </rPr>
      <t>Will you comply with the institution's policies regarding user privacy and data protection?</t>
    </r>
  </si>
  <si>
    <r>
      <rPr>
        <sz val="11"/>
        <color indexed="8"/>
        <rFont val="Arial"/>
      </rPr>
      <t>Is your company subject to the laws and regulations of the institution's geographic region?</t>
    </r>
  </si>
  <si>
    <r>
      <rPr>
        <sz val="11"/>
        <color indexed="8"/>
        <rFont val="Arial"/>
      </rPr>
      <t>Do you have a privacy awareness/training program?*</t>
    </r>
  </si>
  <si>
    <r>
      <rPr>
        <sz val="11"/>
        <color indexed="8"/>
        <rFont val="Arial"/>
      </rPr>
      <t>Is privacy awareness training mandatory for all employees?</t>
    </r>
  </si>
  <si>
    <r>
      <rPr>
        <sz val="11"/>
        <color indexed="8"/>
        <rFont val="Arial"/>
      </rPr>
      <t>Is AI privacy and ethics awareness/training required for all employees who work with AI?</t>
    </r>
  </si>
  <si>
    <r>
      <rPr>
        <sz val="11"/>
        <color indexed="8"/>
        <rFont val="Arial"/>
      </rPr>
      <t>Do you have any decision-making processes that are completely automated (i.e., there is no human involvement)?</t>
    </r>
  </si>
  <si>
    <r>
      <rPr>
        <sz val="11"/>
        <color indexed="8"/>
        <rFont val="Arial"/>
      </rPr>
      <t>Do you have a documented process for managing automated processing, including validations, monitoring, and data subject requests?</t>
    </r>
  </si>
  <si>
    <r>
      <rPr>
        <sz val="11"/>
        <color indexed="8"/>
        <rFont val="Arial"/>
      </rPr>
      <t>Do you have a documented policy for sharing information with law enforcement?</t>
    </r>
  </si>
  <si>
    <r>
      <rPr>
        <sz val="11"/>
        <color indexed="8"/>
        <rFont val="Arial"/>
      </rPr>
      <t>Do you share any institutional data with law enforcement without a valid warrant?*</t>
    </r>
  </si>
  <si>
    <r>
      <rPr>
        <sz val="11"/>
        <color indexed="8"/>
        <rFont val="Arial"/>
      </rPr>
      <t>Does your incident response team include a privacy analyst/officer?</t>
    </r>
  </si>
  <si>
    <r>
      <rPr>
        <sz val="11"/>
        <color indexed="8"/>
        <rFont val="Arial"/>
      </rPr>
      <t>Will data be collected from or processed in or stored in the European Economic Area (EEA)?</t>
    </r>
  </si>
  <si>
    <r>
      <rPr>
        <sz val="11"/>
        <color indexed="8"/>
        <rFont val="Arial"/>
      </rPr>
      <t>Do you have a data protection officer (DPO)?</t>
    </r>
  </si>
  <si>
    <r>
      <rPr>
        <sz val="11"/>
        <color indexed="8"/>
        <rFont val="Arial"/>
      </rPr>
      <t>Will you sign appropriate GDPR Standard Contractual Clauses (SCCs) with the institution?</t>
    </r>
  </si>
  <si>
    <r>
      <rPr>
        <sz val="11"/>
        <color indexed="8"/>
        <rFont val="Arial"/>
      </rPr>
      <t>Will data be collected from or processed in or stored in China?</t>
    </r>
  </si>
  <si>
    <r>
      <rPr>
        <sz val="11"/>
        <color indexed="8"/>
        <rFont val="Arial"/>
      </rPr>
      <t>Do you comply with PIPL security, privacy, and data localization requirements?</t>
    </r>
  </si>
  <si>
    <r>
      <rPr>
        <sz val="11"/>
        <color indexed="8"/>
        <rFont val="Arial"/>
      </rPr>
      <t>Have you performed a Data Privacy Impact Assesssment for the solution/project?</t>
    </r>
  </si>
  <si>
    <r>
      <rPr>
        <sz val="11"/>
        <color indexed="8"/>
        <rFont val="Arial"/>
      </rPr>
      <t>Do you provide an end-user privacy notice about privacy policies and procedures that identify the purpose(s) for which personal information is collected, used, retained, and disclosed?</t>
    </r>
  </si>
  <si>
    <r>
      <rPr>
        <sz val="11"/>
        <color indexed="8"/>
        <rFont val="Arial"/>
      </rPr>
      <t>Do you describe the choices available to the individual and obtain implicit or explicit consent with respect to the collection, use, and disclosure of personal information?</t>
    </r>
  </si>
  <si>
    <r>
      <rPr>
        <sz val="11"/>
        <color indexed="8"/>
        <rFont val="Arial"/>
      </rPr>
      <t>Do you collect personal information only for the purpose(s) identified in the agreement with an institution or, if there is none, the purpose(s) identified in the privacy notice?</t>
    </r>
  </si>
  <si>
    <r>
      <rPr>
        <sz val="11"/>
        <color indexed="8"/>
        <rFont val="Arial"/>
      </rPr>
      <t>Do you have a documented list of personal data your service maintains?</t>
    </r>
  </si>
  <si>
    <r>
      <rPr>
        <sz val="11"/>
        <color indexed="8"/>
        <rFont val="Arial"/>
      </rPr>
      <t>Do you retain personal information for only as long as necessary to fulfill the stated purpose(s) or as required by law or regulation and thereafter appropriately dispose of such information?</t>
    </r>
  </si>
  <si>
    <r>
      <rPr>
        <sz val="11"/>
        <color indexed="8"/>
        <rFont val="Arial"/>
      </rPr>
      <t>Do you provide individuals with access to their personal information for review and update (i.e., data subject rights)?</t>
    </r>
  </si>
  <si>
    <r>
      <rPr>
        <sz val="11"/>
        <color indexed="8"/>
        <rFont val="Arial"/>
      </rPr>
      <t>Do you disclose personal information to third parties only for the purpose(s) identified in the privacy notice or with the implicit or explicit consent of the individual?</t>
    </r>
  </si>
  <si>
    <r>
      <rPr>
        <sz val="11"/>
        <color indexed="8"/>
        <rFont val="Arial"/>
      </rPr>
      <t>Do you protect personal information against unauthorized access (both physical and logical)?</t>
    </r>
  </si>
  <si>
    <r>
      <rPr>
        <sz val="11"/>
        <color indexed="8"/>
        <rFont val="Arial"/>
      </rPr>
      <t>Do you maintain accurate, complete, and relevant personal information for the purposes identified in the privacy notice?</t>
    </r>
  </si>
  <si>
    <r>
      <rPr>
        <sz val="11"/>
        <color indexed="8"/>
        <rFont val="Arial"/>
      </rPr>
      <t>Do you have procedures to address privacy-related noncompliance complaints and disputes?</t>
    </r>
  </si>
  <si>
    <r>
      <rPr>
        <sz val="11"/>
        <color indexed="8"/>
        <rFont val="Arial"/>
      </rPr>
      <t>Do you "anonymize," "de-identify," or otherwise mask personal data?</t>
    </r>
  </si>
  <si>
    <r>
      <rPr>
        <sz val="11"/>
        <color indexed="8"/>
        <rFont val="Arial"/>
      </rPr>
      <t xml:space="preserve">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 </t>
    </r>
  </si>
  <si>
    <r>
      <rPr>
        <sz val="11"/>
        <color indexed="8"/>
        <rFont val="Arial"/>
      </rPr>
      <t>Do you certify stop-processing requests, including any data that is processed by a third party on your behalf?</t>
    </r>
  </si>
  <si>
    <r>
      <rPr>
        <sz val="11"/>
        <color indexed="8"/>
        <rFont val="Arial"/>
      </rPr>
      <t>Do you have a process to review code for ethical considerations?</t>
    </r>
  </si>
  <si>
    <r>
      <rPr>
        <sz val="11"/>
        <color indexed="8"/>
        <rFont val="Arial"/>
      </rPr>
      <t>Does your service use AI for the processing of institutional data?</t>
    </r>
  </si>
  <si>
    <r>
      <rPr>
        <sz val="11"/>
        <color indexed="8"/>
        <rFont val="Arial"/>
      </rPr>
      <t>Is any institutional data retained in AI processing?*</t>
    </r>
  </si>
  <si>
    <r>
      <rPr>
        <sz val="11"/>
        <color indexed="8"/>
        <rFont val="Verdana"/>
      </rPr>
      <t>Please explain why this does not apply to your product or service.</t>
    </r>
  </si>
  <si>
    <r>
      <rPr>
        <sz val="11"/>
        <color indexed="8"/>
        <rFont val="Arial"/>
      </rPr>
      <t>Do you have agreements in place with third parties or subprocessors regarding the protection of customer data and use of AI?*</t>
    </r>
  </si>
  <si>
    <r>
      <rPr>
        <sz val="11"/>
        <color indexed="8"/>
        <rFont val="Arial"/>
      </rPr>
      <t>Will institutional data be processed through a third party or subprocessor that also uses AI?</t>
    </r>
  </si>
  <si>
    <r>
      <rPr>
        <sz val="11"/>
        <color indexed="8"/>
        <rFont val="Arial"/>
      </rPr>
      <t>Is AI processing limited to fully licensed commercial enterprise AI services?</t>
    </r>
  </si>
  <si>
    <r>
      <rPr>
        <sz val="11"/>
        <color indexed="8"/>
        <rFont val="Arial"/>
      </rPr>
      <t>Will institutional data be used or processed by any shared AI services?</t>
    </r>
  </si>
  <si>
    <r>
      <rPr>
        <sz val="11"/>
        <color indexed="8"/>
        <rFont val="Arial"/>
      </rPr>
      <t>Do you have safeguards in place to protect institutional data and data privacy from unintended AI queries or processing?</t>
    </r>
  </si>
  <si>
    <r>
      <rPr>
        <sz val="11"/>
        <color indexed="8"/>
        <rFont val="Arial"/>
      </rPr>
      <t>Do you provide choice to the user to opt out of AI use?</t>
    </r>
  </si>
  <si>
    <r>
      <rPr>
        <sz val="11"/>
        <color indexed="8"/>
        <rFont val="Arial"/>
      </rPr>
      <t>Does your solution leverage machine learning (ML) or do you plan to do so in the next 12 months?</t>
    </r>
  </si>
  <si>
    <r>
      <rPr>
        <sz val="11"/>
        <color indexed="8"/>
        <rFont val="Arial"/>
      </rPr>
      <t>Does your solution leverage a large language model (LLM) or do you plan to do so in the next 12 months?</t>
    </r>
  </si>
  <si>
    <r>
      <rPr>
        <sz val="11"/>
        <color indexed="8"/>
        <rFont val="Arial"/>
      </rPr>
      <t>Does your solution have an AI risk model when developing or implementing your solution's AI model?*</t>
    </r>
  </si>
  <si>
    <r>
      <rPr>
        <sz val="11"/>
        <color indexed="8"/>
        <rFont val="Arial"/>
      </rPr>
      <t>Can your solution's AI features be disabled by tenant and/or user?*</t>
    </r>
  </si>
  <si>
    <r>
      <rPr>
        <sz val="11"/>
        <color indexed="8"/>
        <rFont val="Arial"/>
      </rPr>
      <t>Have your staff completed responsible AI training?*</t>
    </r>
  </si>
  <si>
    <r>
      <rPr>
        <sz val="11"/>
        <color indexed="8"/>
        <rFont val="Arial"/>
      </rPr>
      <t>Please describe the capabilities of your solution's AI features.</t>
    </r>
  </si>
  <si>
    <r>
      <rPr>
        <sz val="11"/>
        <color indexed="8"/>
        <rFont val="Arial"/>
      </rPr>
      <t>Does your solution support business rules to protect sensitive data from being ingested by the AI model?</t>
    </r>
  </si>
  <si>
    <r>
      <rPr>
        <sz val="11"/>
        <color indexed="8"/>
        <rFont val="Arial"/>
      </rPr>
      <t>Are your AI developer's policies, processes, procedures, and practices across the organization related to the mapping, measuring, and managing of AI risks conspicuously posted, unambiguous, and implemented effectively?*</t>
    </r>
  </si>
  <si>
    <r>
      <rPr>
        <sz val="11"/>
        <color indexed="8"/>
        <rFont val="Arial"/>
      </rPr>
      <t>Have you identified and measured AI risks?*</t>
    </r>
  </si>
  <si>
    <r>
      <rPr>
        <sz val="11"/>
        <color indexed="8"/>
        <rFont val="Arial"/>
      </rPr>
      <t>In the event of an incident, can your solution's AI features be disabled in a timely manner?*</t>
    </r>
  </si>
  <si>
    <r>
      <rPr>
        <sz val="11"/>
        <color indexed="8"/>
        <rFont val="Arial"/>
      </rPr>
      <t>If disabled because of an incident, can your solution's AI features be re-enabled in a timely manner?*</t>
    </r>
  </si>
  <si>
    <r>
      <rPr>
        <sz val="11"/>
        <color indexed="8"/>
        <rFont val="Arial"/>
      </rPr>
      <t>Do you have documented technical and procedural processes to address potential negative impacts of AI as described by the AI Risk Management Framework (RMF)?</t>
    </r>
  </si>
  <si>
    <r>
      <rPr>
        <sz val="11"/>
        <color indexed="8"/>
        <rFont val="Arial"/>
      </rPr>
      <t>If sensitive data is introduced to your solution's AI model, can the data be removed from the AI model by request?*</t>
    </r>
  </si>
  <si>
    <r>
      <rPr>
        <sz val="11"/>
        <color indexed="8"/>
        <rFont val="Arial"/>
      </rPr>
      <t>Is user input data used to influence your solution's AI model?*</t>
    </r>
  </si>
  <si>
    <r>
      <rPr>
        <sz val="11"/>
        <color indexed="8"/>
        <rFont val="Arial"/>
      </rPr>
      <t>Do you provide logging for your solution's AI feature(s) that includes user, date, and action taken?*</t>
    </r>
  </si>
  <si>
    <r>
      <rPr>
        <sz val="11"/>
        <color indexed="8"/>
        <rFont val="Arial"/>
      </rPr>
      <t>Please describe how you validate user inputs.</t>
    </r>
  </si>
  <si>
    <r>
      <rPr>
        <sz val="11"/>
        <color indexed="8"/>
        <rFont val="Arial"/>
      </rPr>
      <t>Do you plan for and mitigate supply-chain risk related to your AI features?</t>
    </r>
  </si>
  <si>
    <r>
      <rPr>
        <sz val="11"/>
        <color indexed="8"/>
        <rFont val="Arial"/>
      </rPr>
      <t>Do you separate ML training data from your ML solution data?*</t>
    </r>
  </si>
  <si>
    <r>
      <rPr>
        <sz val="11"/>
        <color indexed="8"/>
        <rFont val="Arial"/>
      </rPr>
      <t>Do you authenticate and verify your ML model's feedback?*</t>
    </r>
  </si>
  <si>
    <r>
      <rPr>
        <sz val="11"/>
        <color indexed="8"/>
        <rFont val="Arial"/>
      </rPr>
      <t>Is your ML training data vetted, validated, and verified before training the solution's AI model?</t>
    </r>
  </si>
  <si>
    <r>
      <rPr>
        <sz val="11"/>
        <color indexed="8"/>
        <rFont val="Arial"/>
      </rPr>
      <t>Is your ML training data monitored and audited?</t>
    </r>
  </si>
  <si>
    <r>
      <rPr>
        <sz val="11"/>
        <color indexed="8"/>
        <rFont val="Arial"/>
      </rPr>
      <t>Have you limited access to your ML training data to only staff with an explicit business need?</t>
    </r>
  </si>
  <si>
    <r>
      <rPr>
        <sz val="11"/>
        <color indexed="8"/>
        <rFont val="Arial"/>
      </rPr>
      <t>Have you implemented adversarial training or other model defense mechanisms to protect your ML-related features?</t>
    </r>
  </si>
  <si>
    <r>
      <rPr>
        <sz val="11"/>
        <color indexed="8"/>
        <rFont val="Arial"/>
      </rPr>
      <t>Do you make your ML model transparent through documentation and log inputs and outputs?</t>
    </r>
  </si>
  <si>
    <r>
      <rPr>
        <sz val="11"/>
        <color indexed="8"/>
        <rFont val="Arial"/>
      </rPr>
      <t>Do you watermark your ML training data?</t>
    </r>
  </si>
  <si>
    <r>
      <rPr>
        <sz val="11"/>
        <color indexed="8"/>
        <rFont val="Arial"/>
      </rPr>
      <t>Do you limit your solution's LLM privileges by default?*</t>
    </r>
  </si>
  <si>
    <r>
      <rPr>
        <sz val="11"/>
        <color indexed="8"/>
        <rFont val="Arial"/>
      </rPr>
      <t>Is your LLM training data vetted, validated, and verified before training the solution's AI model?*</t>
    </r>
  </si>
  <si>
    <r>
      <rPr>
        <sz val="11"/>
        <color indexed="8"/>
        <rFont val="Arial"/>
      </rPr>
      <t>Do any actions taken by your solution's LLM features or plugins require human intervention?*</t>
    </r>
  </si>
  <si>
    <r>
      <rPr>
        <sz val="11"/>
        <color indexed="8"/>
        <rFont val="Arial"/>
      </rPr>
      <t>Do you limit multiple LLM model plugins being called as part of a single input?*</t>
    </r>
  </si>
  <si>
    <r>
      <rPr>
        <sz val="11"/>
        <color indexed="8"/>
        <rFont val="Arial"/>
      </rPr>
      <t>Do you limit your solution's LLM resource use per request, per step, and per action?</t>
    </r>
  </si>
  <si>
    <r>
      <rPr>
        <sz val="11"/>
        <color indexed="8"/>
        <rFont val="Arial"/>
      </rPr>
      <t>Do you leverage LLM model tuning or other model validation mechanisms?</t>
    </r>
  </si>
  <si>
    <t xml:space="preserve">This worksheet is a combination of cells that are autopopulated as well as ones to be filled in. </t>
  </si>
  <si>
    <t>New ID</t>
  </si>
  <si>
    <t>Start</t>
  </si>
  <si>
    <t>Org</t>
  </si>
  <si>
    <t>Product</t>
  </si>
  <si>
    <t>Infra</t>
  </si>
  <si>
    <t>Access</t>
  </si>
  <si>
    <t>Case</t>
  </si>
  <si>
    <t>AI</t>
  </si>
  <si>
    <t>Privacy</t>
  </si>
  <si>
    <t>Score Mapping</t>
  </si>
  <si>
    <t>Score Location</t>
  </si>
  <si>
    <t>Additional Info</t>
  </si>
  <si>
    <t>If/then</t>
  </si>
  <si>
    <t>Standard Guidance</t>
  </si>
  <si>
    <t>No Guidance</t>
  </si>
  <si>
    <t>Yes Guidance</t>
  </si>
  <si>
    <t>N/A Guidance</t>
  </si>
  <si>
    <t>Reason for Question</t>
  </si>
  <si>
    <t>Follow-Up Inquiries/Responses</t>
  </si>
  <si>
    <t>Compliant</t>
  </si>
  <si>
    <t>Default Weight</t>
  </si>
  <si>
    <t>Solution Provider Name</t>
  </si>
  <si>
    <t>NA</t>
  </si>
  <si>
    <t>Not Scored</t>
  </si>
  <si>
    <t>Not scored</t>
  </si>
  <si>
    <t>Solution Name</t>
  </si>
  <si>
    <t>0</t>
  </si>
  <si>
    <t>Solution Description</t>
  </si>
  <si>
    <t>Solution Provider Contact Name</t>
  </si>
  <si>
    <t>Solution Provider Contact Title</t>
  </si>
  <si>
    <t>Solution Provider Contact Email</t>
  </si>
  <si>
    <t>Solution Provider Contact Phone Number</t>
  </si>
  <si>
    <t>Country of Company Headquarters</t>
  </si>
  <si>
    <t>Employee Work Locations (all)</t>
  </si>
  <si>
    <t>Determines where solution provider employees will be physically located.</t>
  </si>
  <si>
    <t>Follow-up inquiries will be institution/implementation specific.</t>
  </si>
  <si>
    <t>Do you have a dedicated software and system development team(s) (e.g., customer support, implementation, product management, etc.)?*</t>
  </si>
  <si>
    <t>Start Here</t>
  </si>
  <si>
    <t>Describe any plans to create a dedicated software and system development team.</t>
  </si>
  <si>
    <t>Describe the structure and size of your software and system development teams. (e.g., customer support, implementation, product management, etc.).</t>
  </si>
  <si>
    <t>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t>
  </si>
  <si>
    <t>Follow-up inquiries for solution provider team strategies will be unique to your institution and may depend on the underlying infrastructures needed to support a system for your specific use case.</t>
  </si>
  <si>
    <t>Critical Importance</t>
  </si>
  <si>
    <t>Describe your organization’s business background and ownership structure, including all parent and subsidiary relationships.</t>
  </si>
  <si>
    <t>Include circumstances that may involve offshoring or multinational agreements.</t>
  </si>
  <si>
    <t>This information defines the scale of company (support, resources, skillsets), general information about the organization that may be concerning.</t>
  </si>
  <si>
    <t>Follow-up responses to this one are normally unique to their response. Vague answers here usually result in some footprinting of a solution provider to determine their "reputation."</t>
  </si>
  <si>
    <t>Minor Importance</t>
  </si>
  <si>
    <t>Have you operated without unplanned disruptions to this solution in the past 12 months?</t>
  </si>
  <si>
    <t>Provide a detailed summary of the unplanned disruption.</t>
  </si>
  <si>
    <t>We want transparency from the solution provider, and an honest answer to this question, regardless of the response, is a good step in building trust.</t>
  </si>
  <si>
    <t>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t>
  </si>
  <si>
    <t>Do you have a dedicated information security staff or office?</t>
  </si>
  <si>
    <t>Describe any plans to create an information security office for your organization.</t>
  </si>
  <si>
    <t>Describe your information security office, including size, talents, resources, etc.</t>
  </si>
  <si>
    <t>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t>
  </si>
  <si>
    <t>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t>
  </si>
  <si>
    <t>Use this area to share information about your environment that will assist those who are assessing your company's data security program.</t>
  </si>
  <si>
    <t>Share any details that would help information security analysts assess your solution.</t>
  </si>
  <si>
    <t>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t>
  </si>
  <si>
    <t>This is a freebie to help the solution provider state their case. If a solution provider does not add anything here (or it is just sales stuff), we can assume it was filled out by a sales engineer and questions will be evaluated with higher scrutiny.</t>
  </si>
  <si>
    <t>Are you offering either a product or platform, as opposed to only offering a service</t>
  </si>
  <si>
    <t>DO NOT complete the Product and Infrastructure worksheets</t>
  </si>
  <si>
    <t>DO complete the Product and Infrastructure worksheets</t>
  </si>
  <si>
    <t>Does your product or service have an interface?</t>
  </si>
  <si>
    <t>This includes any interface for end users and interfaces used by administrators at the institution.</t>
  </si>
  <si>
    <t>DO NOT complete the IT Accessibility worksheet.</t>
  </si>
  <si>
    <t>DO complete the IT Accessibility worksheet.</t>
  </si>
  <si>
    <t>Are you providing consulting services?</t>
  </si>
  <si>
    <t>DO NOT complete the Consulting section in the Case-Specific worksheet</t>
  </si>
  <si>
    <t>DO complete the Consulting section in the Case-Specific worksheet</t>
  </si>
  <si>
    <t>Does your solution have AI features, or are there plans to implement AI features in the next 12 months?</t>
  </si>
  <si>
    <t>DO NOT complete the Artificial Intelligence (AI) worksheet</t>
  </si>
  <si>
    <t>DO complete the Artificial Intelligence (AI) worksheet</t>
  </si>
  <si>
    <t>Does your solution process protected health information (PHI) or any data covered by the Health Insurance Portability and Accountability Act (HIPAA)?</t>
  </si>
  <si>
    <t>Answer "yes" if your solution handles personal health information (PHI), either directly or via a third party.</t>
  </si>
  <si>
    <t>DO NOT complete the HIPAA section in the Case-Specific worksheet</t>
  </si>
  <si>
    <t>DO complete the HIPAA section in the Case-Specific worksheet</t>
  </si>
  <si>
    <t>Is the solution designed to process, store, or transmit credit card information?</t>
  </si>
  <si>
    <t>Answer yes if your solution handles PCI (credit card) information, either directly or via a third party.</t>
  </si>
  <si>
    <t>DO NOT complete the PCI-DSS section in the Case-Specific worksheet</t>
  </si>
  <si>
    <t>DO complete the PCI-DSS section in the Case-Specific worksheet</t>
  </si>
  <si>
    <t>Does operating your solution require the institution to operate a physical or virtual appliance in their own environment or to provide inbound firewall exceptions to allow your employees to remotely administer systems in the institution's environment?</t>
  </si>
  <si>
    <t>DO NOT complete the On-Prem section in the Case-Specific worksheet</t>
  </si>
  <si>
    <t>DO complete the On-Prem section in the Case-Specific worksheet</t>
  </si>
  <si>
    <t>Does your solution have access to personal or institutional data?</t>
  </si>
  <si>
    <t>This includes patient data, student data, employment data, human research data, financial data, etc.</t>
  </si>
  <si>
    <t>DO NOT complete the Privacy tab</t>
  </si>
  <si>
    <t>DO complete the Privacy tab</t>
  </si>
  <si>
    <t>Organization</t>
  </si>
  <si>
    <t>Do you have a well-documented disaster recovery plan (DRP), with a clear owner, that is tested annually?*</t>
  </si>
  <si>
    <t>Have you undergone a SSAE 18/SOC 2 audit?</t>
  </si>
  <si>
    <t>Describe any plans to undergo a SSAE 18 audit.</t>
  </si>
  <si>
    <t>Provide the date of assessment and include a SOC 2 Type 2 (preferred) or SOC 3 report. If you have a SOC 3 report, state how to obtain a copy. Indicate if your hosting provider was the subject of the audit.</t>
  </si>
  <si>
    <t>SSAE 18 and SOC2 audits are standard documentation, relevant to institutions requiring a solution provider to undergo SSAE 18 audits.</t>
  </si>
  <si>
    <t>Follow-up inquiries for SSAE 18 content will be institution/implementation specific.</t>
  </si>
  <si>
    <t>Standard Importance</t>
  </si>
  <si>
    <t>Do you conform with a specific industry standard security framework (e.g., NIST Cybersecurity Framework, CIS Controls, ISO 27001, etc.)?</t>
  </si>
  <si>
    <t>Describe any plans to conform to an industry standard security framework.</t>
  </si>
  <si>
    <t>Provide documentation on how your organization conforms to your chosen framework and indicate current certification levels, where appropriate.</t>
  </si>
  <si>
    <t>The details of the standard are not the focus here; it is the fact that a solution provider builds their environment around a standard and that they continually evaluate and assess their security programs.</t>
  </si>
  <si>
    <t>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t>
  </si>
  <si>
    <t>Can you provide overall system and/or application architecture diagrams, including a full description of the data flow for all components of the system?</t>
  </si>
  <si>
    <t>Provide a detailed summary of overall system and/or application architecture.</t>
  </si>
  <si>
    <t>Provide your diagrams (or a valid link to it) upon submission.</t>
  </si>
  <si>
    <t>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t>
  </si>
  <si>
    <t>Inquire about any privacy language the solution provider may have. It may not be ideal but there may be something available to assess or enough to have your legal counsel or policy/privacy professionals review.</t>
  </si>
  <si>
    <t>Does your organization have a data privacy policy?</t>
  </si>
  <si>
    <t>Describe your plans to create a data privacy policy.</t>
  </si>
  <si>
    <t>Provide your data privacy document (or a valid link to it) upon submission.</t>
  </si>
  <si>
    <t>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t>
  </si>
  <si>
    <t>Do you have a documented, and currently implemented, employee onboarding and offboarding policy?</t>
  </si>
  <si>
    <t>Briefly summarize your response.</t>
  </si>
  <si>
    <t>Provide a reference to your employee onboarding and offboarding policy and supporting documentation or submit it along with this fully populated HECVAT.</t>
  </si>
  <si>
    <t>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t>
  </si>
  <si>
    <t>Unsatisfactory answers should be met with questions about access control authority, roles and responsibilities (of access grantors), administrative privileges within the solution provider's infrastructure(s), etc.</t>
  </si>
  <si>
    <t>Solution Provider Accessibility Contact Name</t>
  </si>
  <si>
    <t>If REQU-02 is no, populate solution provider answer with cell b3 in Auto Responses worksheet</t>
  </si>
  <si>
    <t>Solution Provider Accessibility Contact Title</t>
  </si>
  <si>
    <t>Solution Provider Accessibility Contact Email</t>
  </si>
  <si>
    <t>Solution Provider Accessibility Contact Phone Number</t>
  </si>
  <si>
    <t>Web Link to Accessibility Statement or VPAT</t>
  </si>
  <si>
    <t>VPAT can also be added as an attachment</t>
  </si>
  <si>
    <t>Has a VPAT or ACR been created or updated for the solution and version under consideration within the past 12 months?*</t>
  </si>
  <si>
    <t>IT Accessibility</t>
  </si>
  <si>
    <t>If your answer is “I do not know,” select “no.” If the VPAT/ACR is for an older version of the product or has not been updated, its information does not accurately reflect the accessibility of the product under consideration and the response should be "no." Provide a link or attachment to the most recent VPAT/ACR.</t>
  </si>
  <si>
    <t>Please state your plans (when and by whom) to complete a VPAT.</t>
  </si>
  <si>
    <t>State the date the VPAT was completed. Include this VPAT in your submission and/or link to its web location.</t>
  </si>
  <si>
    <t>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t>
  </si>
  <si>
    <t>Cross-reference Accessibility Conformance Reports (ACR) with any answers from ITAC-14 about product roadmaps for accessibility improvements.</t>
  </si>
  <si>
    <t>Will your company agree to meet your stated accessibility standard or WCAG 2.1 AA as part of your contractual agreement for the solution?*</t>
  </si>
  <si>
    <t xml:space="preserve">Federal regulation requires that technology products conform to WCAG 2.1 AA. Technology platforms that do not substantially conform to this standard put schools at risk of not complying with these requirements. </t>
  </si>
  <si>
    <t>Does the solution substantially conform to WCAG 2.1 AA?*</t>
  </si>
  <si>
    <t>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t>
  </si>
  <si>
    <t>Do you have a documented and implemented process for reporting and tracking accessibility issues?*</t>
  </si>
  <si>
    <t xml:space="preserve">Reporting and fixing accessibility issues is critical to a mature process. If the process for this question is merely a "feature request" and tracker, the answer to this question should be "no." </t>
  </si>
  <si>
    <t>State how users should report accessibility issues. Describe any expected related process updates.</t>
  </si>
  <si>
    <t>Describe the process and any recent examples of fixes as a result of the process.</t>
  </si>
  <si>
    <t>What is the prioritization of accessibility issues received, and how are they tracked? Is there a regular cadence for tracking and addressing accessibility barriers?</t>
  </si>
  <si>
    <t>Do you have documentation to support the accessibility features of your solution?</t>
  </si>
  <si>
    <t>If specific configurations, settings, themes, author guides, or instructions are needed to ensure accessibility, are instructions on how to do so provided for administrators and end users?</t>
  </si>
  <si>
    <t>Provide plans for any documentation that would make accessible content, features, and functions easily knowable by end users.</t>
  </si>
  <si>
    <t>Provide examples with links where possible.</t>
  </si>
  <si>
    <t>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t>
  </si>
  <si>
    <t>If claims are made about accessibility and there is no supporting documentation on how they can be achieved, ensure that intended configurations and uses of the product in question were assessed for any accessibility documentation or claims.</t>
  </si>
  <si>
    <t>Has a third-party expert conducted an audit of the most recent version of your solution?</t>
  </si>
  <si>
    <t>Audit results, including VPAT/ACRs, are voluntary reports often generated by the creator of the product. Audits conducted and reports generated by expert third parties give greater confidence to customers.</t>
  </si>
  <si>
    <t>Please provide plans (when and by whom) of any planned audit, or a rationale if no third-party audit is planned.</t>
  </si>
  <si>
    <t>State when the audit was conducted and by whom. Include the results in your submission and/or link to its web location.</t>
  </si>
  <si>
    <t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t>
  </si>
  <si>
    <t>Do you have a documented and implemented process for verifying accessibility conformance?</t>
  </si>
  <si>
    <t>Summarize how you ensure accessible solutions. Provide plans to develop documented processes to validate accessibility.</t>
  </si>
  <si>
    <t>Describe your processes and methodologies for validating accessibility conformance.</t>
  </si>
  <si>
    <t>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t>
  </si>
  <si>
    <t>Have you adopted a technical or legal standard of conformance for the solution?</t>
  </si>
  <si>
    <t>Various federal and state governments in the United States and around the world have mandated accessibility technical requirements that should be considered and may be required when selling solutions to institutions in these jurisdictions.</t>
  </si>
  <si>
    <t>Summarize your decision to not adopt a technical or legal standard of conformance for the solution.</t>
  </si>
  <si>
    <t>Indicate which primary standards and all additional standards the solution meets.</t>
  </si>
  <si>
    <t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t>
  </si>
  <si>
    <t>Can you provide a current, detailed accessibility roadmap with delivery timelines?</t>
  </si>
  <si>
    <t>A detailed accessibility roadmap should reference improvements and progress on known accessibility issues as appropriate but does not necessarily need to list unreleased product features.</t>
  </si>
  <si>
    <t>Please provide any plans to develop and share an accessibility roadmap in the future.</t>
  </si>
  <si>
    <t>Comment on how far into the future the roadmap extends. Provide evidence (including links) of having delivered upon the accessibility roadmap in the past.</t>
  </si>
  <si>
    <t>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t>
  </si>
  <si>
    <t>If no roadmap is available, seek additional information from the solution provider such as release notes that address accessibility and any feedback from users that address the accessibility of the solution.</t>
  </si>
  <si>
    <t>Do you expect your staff to maintain a current skill set in IT accessibility?</t>
  </si>
  <si>
    <t>How do you ensure that your professional staff keeps current with digital accessibility laws and best practices? Is your staff able to evaluate and test this product with assistive technologies such as a screen reader or alternative input devices? Examples of staff certification may include IAAP certifications &lt;https://www.accessibilityassociation.org/s/professional-certifications&gt; or §508 Trusted Tester &lt;https://www.dhs.gov/trusted-tester&gt;.</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</si>
  <si>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</si>
  <si>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</si>
  <si>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t>
  </si>
  <si>
    <t>Do you have documented processes and procedures for implementing accessibility into your development lifecycle?</t>
  </si>
  <si>
    <t>Describe where accessibility falls in the development and product lifecycle. Is it at the beginning of your project development or after the product is otherwise complete before launch? Do you incorporate accessibility in your development methods, such as Agile scrums? Does your customer-facing accessibility reporting match your development processes (i.e., Agile methods are best represented using a roadmap and timeline; revised VPAT/ACRs provide a snapshot in time of a given release)?</t>
  </si>
  <si>
    <t>Describe any plans to update processes and procedures to better incorporate accessibility.</t>
  </si>
  <si>
    <t>Provide further details in Additional Information.</t>
  </si>
  <si>
    <t>This question is designed to understand how accessibility is included in new versions and features of solutions, particularly with solution providers that implement Agile or similar methodologies where software is updated frequently and continuously.</t>
  </si>
  <si>
    <t>Can all functions of the application or service be performed using only the keyboard?</t>
  </si>
  <si>
    <t>Indicate a plan to test the solution; develop a roadmap for keyboard accessibility or any further context.</t>
  </si>
  <si>
    <t>State when and on which platform this was verified.</t>
  </si>
  <si>
    <t>One critical accessibility requirement is the full use of a product using only the keyboard, -no mouse or trackpad. This requirement is easy for a nontechnical or non-accessibility expert to understand and verify.</t>
  </si>
  <si>
    <t>To confirm keyboard-only claims, follow the how-to at Minimum Expectations for applications webpage &lt;https://go.iu.edu/minimum-expectations&gt; from Indiana University or reference WebAIM’s Keyboard Testing guidance &lt;https://webaim.org/techniques/keyboard/#testing&gt;.</t>
  </si>
  <si>
    <t>Does your product rely on activating a special "accessibility mode," a "lite version," or using an alternate interface (including “overlay” or AI-based alternates)  for accessibility purposes?</t>
  </si>
  <si>
    <t>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t>
  </si>
  <si>
    <t>Describe any feature differences between standard and accessible modes, along with any timelines or plans to merge products into a universally designed platform.</t>
  </si>
  <si>
    <t>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t>
  </si>
  <si>
    <t>Do you perform security assessments of third-party companies with which you share data (e.g., hosting providers, cloud services, PaaS, IaaS, SaaS)?*</t>
  </si>
  <si>
    <t>State your plans to perform security assessments of third-party companies.</t>
  </si>
  <si>
    <t>Provide a summary of your practices that assures that the third party will be subject to the appropriate standards regarding security, service recoverability, and confidentiality.</t>
  </si>
  <si>
    <t>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t>
  </si>
  <si>
    <t>Follow up with a robust question set if the solution provider cannot clearly state full control of the integrity of their system(s). Questions about administrator access on end-user devices and other maintenance and patching type questions are appropriate.</t>
  </si>
  <si>
    <t>Do you have contractual language in place with third parties governing access to institutional data?*</t>
  </si>
  <si>
    <t>List each third party and why institutional data is shared with them. Format example: [Third Party Name] - Reason</t>
  </si>
  <si>
    <t>The sharing of institutional data to fourth-parties may increase the risk to the institutation and thus, we want to know who gets what data, when they get that data, and why they get that data.</t>
  </si>
  <si>
    <t>Follow-up inquiries concerning third-party data sharing will be institution/implementation specific.</t>
  </si>
  <si>
    <t>Do the contracts in place with these third parties address liability in the event of a data breach?*</t>
  </si>
  <si>
    <t>Knowing the protections and legal agreements in place for third-party data sharing may assist analysts in determininng residual risk.</t>
  </si>
  <si>
    <t>Follow-up inquiries concerning legal agreements with third parties will be institution/implementation specific.</t>
  </si>
  <si>
    <t>Do you have an implemented third-party management strategy?*</t>
  </si>
  <si>
    <t>Robust answers from the solution provider improve the quality and efficiency of the security assessment process.</t>
  </si>
  <si>
    <t>State your plans to implement a third-party management strategy.</t>
  </si>
  <si>
    <t>Provide additional information that may help analysts better understand your environment and how it relates to third-party solutions.</t>
  </si>
  <si>
    <t>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</si>
  <si>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t>
  </si>
  <si>
    <t>Do you have a process and implemented procedures for managing your hardware supply chain (e.g., telecommunications equipment, export licensing, computing devices)?</t>
  </si>
  <si>
    <t>Make sure you address any national or regional regulations.</t>
  </si>
  <si>
    <t>State your plans to create a process and implemented procedures for managing your hardware supply chain.</t>
  </si>
  <si>
    <t>State what countries and/or regions this process is compliant with.</t>
  </si>
  <si>
    <t>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</si>
  <si>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Follow-up inquiries concerning hardware supply chain will be institution/implementation specific.</t>
  </si>
  <si>
    <t>Will the consultant require access to the institution's network resources?*</t>
  </si>
  <si>
    <t>Case-Specific</t>
  </si>
  <si>
    <t>If REQU-03 is no, populate solution provider answer with b4 in Auto Responses tab</t>
  </si>
  <si>
    <t>Consultants are often used to implement, maintain, fix, and assess technology environments. In these cases, third-party consultants have access to institutional data, and appropriate access, whether remote or onsite, must be protected during the consulting engagement.</t>
  </si>
  <si>
    <t>Has the consultant received training on (sensitive, HIPAA, PCI, etc.) data handling?*</t>
  </si>
  <si>
    <t>Is the data encrypted (at rest) while in the consultant's possession?*</t>
  </si>
  <si>
    <t>Can access be restricted based on source IP address?*</t>
  </si>
  <si>
    <t>Will the consulting take place on-premises?</t>
  </si>
  <si>
    <t>Will the consultant require access to hardware in the institution's data centers?</t>
  </si>
  <si>
    <t>Will the consultant require an account within the institution's domain (@*.edu)?</t>
  </si>
  <si>
    <t>Will any data be transferred to the consultant's possession?</t>
  </si>
  <si>
    <t>No need to answer CONS-07</t>
  </si>
  <si>
    <t>Will the consultant need remote access to the institution's network or systems?</t>
  </si>
  <si>
    <t>No need to answer CONS-09</t>
  </si>
  <si>
    <t>Are access controls for institutional accounts based on structured rules, such as role-based access control (RBAC), attribute-based access control (ABAC), or policy-based access control (PBAC)?*</t>
  </si>
  <si>
    <t>Infrastructure</t>
  </si>
  <si>
    <t>If REQU-01 is no, populate solution provider answer with B2 in Auto Responses tab</t>
  </si>
  <si>
    <t>This includes end users, administrators, service accounts, etc. PBAC would include various dynamic controls such as conditional access, risk-based access, location-based access, or system activity–based access.</t>
  </si>
  <si>
    <t>Describe any limitations that prevent support for RBAC for Institutional accounts.</t>
  </si>
  <si>
    <t>Describe available roles.</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</si>
  <si>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t>
  </si>
  <si>
    <t>Ask the solution provider to summarize the best practices to restrict/control the access given to the institution's end users without the use of RBAC. Make sure to understand the administrative requirements/overhead introduced in the solution provider's environment.</t>
  </si>
  <si>
    <t>Are you using a web application firewall (WAF)?*</t>
  </si>
  <si>
    <t>Describe compensating controls that protect your web application, if applicable.</t>
  </si>
  <si>
    <t>Describe the currently implemented WAF.</t>
  </si>
  <si>
    <t>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t>
  </si>
  <si>
    <t>If a solution provider states that they outsource their code development and do not run a WAF, there is elevated reason for concern. Verify how code is tested, monitored, and controlled in production environments.</t>
  </si>
  <si>
    <t>Are only currently supported operating system(s), software, and libraries leveraged by the system(s)/application(s) that will have access to institution's data?*</t>
  </si>
  <si>
    <t>If the web application only works with a subset of modern supported browsers, please indicate that here.</t>
  </si>
  <si>
    <t>State your plan to migrate to supported operating systems, libraries, and software.</t>
  </si>
  <si>
    <t>Please provide a list of all required dependencies.</t>
  </si>
  <si>
    <t>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t>
  </si>
  <si>
    <t>Follow-up inquiries for operating systems leveraged by the solution provider will be institution/implementation specific.</t>
  </si>
  <si>
    <t>Does your application require access to location or GPS data?</t>
  </si>
  <si>
    <t>Please indicate any future plans that would require access to this data</t>
  </si>
  <si>
    <t>Please describe the reasons why in detail and state if that access can be limited to while your app is running.</t>
  </si>
  <si>
    <t>Sharing location data significantly increases risk factors for users. It's important to understand if this is required.</t>
  </si>
  <si>
    <t>Ask the solution provider about the need for this requirement, and understand any mitigation strategies that may be possible.</t>
  </si>
  <si>
    <t>Does your application provide separation of duties between security administration, system administration, and standard user functions?*</t>
  </si>
  <si>
    <t>State plans to implement functionality to provide separation of duties between security administration and system administration functions.</t>
  </si>
  <si>
    <t>Describe or provide a reference to the facilities available in the system to provide separation of duties between security administration and system administration functions.</t>
  </si>
  <si>
    <t>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t>
  </si>
  <si>
    <t>Ask the solution provider to summarize their best practices for securing their system(s) administratively without the use of RBAC. Make sure to understand the administrative requirements/overhead introduced in the solution provider's environment.</t>
  </si>
  <si>
    <t>Do you subject your code to static code analysis and/or static application security testing prior to release?*</t>
  </si>
  <si>
    <t>State your plans to implement static code testing practices into your environment.</t>
  </si>
  <si>
    <t>Provide a list of all tools utilized during static code analysis or static application security testing.</t>
  </si>
  <si>
    <t>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t>
  </si>
  <si>
    <t>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t>
  </si>
  <si>
    <t>Do you have software testing processes (dynamic or static) that are established and followed?*</t>
  </si>
  <si>
    <t>State your plans to implement software testing processes into your environment.</t>
  </si>
  <si>
    <t>Describe testing processes, including but not limited to, development of test plans, personnel involved in the testing process, and authorized individual accountable for approval and certification of test results.</t>
  </si>
  <si>
    <t>Code analysis (prior to implementation) can decrease the number of vulnerabilities within a system. Depending on the insight a solution provider has into their code, code testing should be expected.</t>
  </si>
  <si>
    <t>If software testing processes are not established and followed, point the solution provider to OWASP's Testing Guide &lt;https://www.owasp.org/index.php/OWASP_Testing_Guide_v4_Table_of_Contents&gt;.</t>
  </si>
  <si>
    <t>Are access controls for staff within your organization based on structured rules, such as RBAC, ABAC, or PBAC?</t>
  </si>
  <si>
    <t>This includes system administrators and third-party personnel with access to the system. PBAC would include various dynamic controls such as conditional access, risk-based access, location-based access, or system activity–based access.</t>
  </si>
  <si>
    <t>Describe any limitations that prevent support for RBAC within your organization.</t>
  </si>
  <si>
    <t>Managing a solution may rely on various professionals to administer a system. This question is focused on how administration, and the segregation of functions, is implemented within the solution provider's infrastructure.</t>
  </si>
  <si>
    <t>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t>
  </si>
  <si>
    <t>Does the system provide data input validation and error messages?</t>
  </si>
  <si>
    <t>State plans to implement data input validation and error messaging across all components of your system.</t>
  </si>
  <si>
    <t>Describe how your system(s) provide data input validation and error messages.</t>
  </si>
  <si>
    <t>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</si>
  <si>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Inquire about any planned improvements to these capabilities. Ask about their product roadmap, and try to understand how they prioritize security concerns in their environment.</t>
  </si>
  <si>
    <t>Do you have a process and implemented procedures for managing your software supply chain (e.g., libraries, repositories, frameworks, etc.)</t>
  </si>
  <si>
    <t>Include any in-house developed or contract development.</t>
  </si>
  <si>
    <t>Provide supporting documentation of your processes.</t>
  </si>
  <si>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</si>
  <si>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Follow-up inquiries concerning software supply chain will be institution/implementation specific.</t>
  </si>
  <si>
    <t>Have your developers been trained in secure coding techniques?</t>
  </si>
  <si>
    <t>State plans to implement a training program on industry standard secure coding practices.</t>
  </si>
  <si>
    <t>Summarize your secure coding training.</t>
  </si>
  <si>
    <t>The adherence to secure coding best practices better positions a solution provider to maintain the CIA triad. Use the knowledge of this response when evaluating other solution provider statements, particularly those focused on development and the protection of communications.</t>
  </si>
  <si>
    <t>If information security principles are not designed into the product lifecycle, point the solution provider to OWASP's Secure Coding Practices - Quick Reference Guide &lt;https://www.owasp.org/index.php/OWASP_Secure_Coding_Practices_-_Quick_Reference_Guide&gt;.</t>
  </si>
  <si>
    <t>Was your application developed using secure coding techniques?</t>
  </si>
  <si>
    <t>State plans to update your application to adhere to industry secure coding practices.</t>
  </si>
  <si>
    <t>Summarize your secure coding practices.</t>
  </si>
  <si>
    <t>If mobile, is the application available from a trusted source (e.g., App Store, Google Play Store)?</t>
  </si>
  <si>
    <t>Select N/A if there is no mobile version of your app.</t>
  </si>
  <si>
    <t>Decribe how the application is distributed. Also, state any plans to publish the app to a trusted source.</t>
  </si>
  <si>
    <t>State the application title as listed within the trusted source.</t>
  </si>
  <si>
    <t>Please explain why this does not apply to your product or service.</t>
  </si>
  <si>
    <t>Distributing application via known, moderately vetted application platform decreases the chances of malicious code distribution. Stand-alone deployments (nontrusted sources) should be looked at more closely.</t>
  </si>
  <si>
    <t>Ask the solution provider why this deployment strategy is used. Ask if it is a restriction of the app store platform or some other environment restriction.</t>
  </si>
  <si>
    <t>Do you have a fully implemented policy or procedure that details how your employees obtain administrator access to institutional instance of the application?</t>
  </si>
  <si>
    <t>State plans to fully implement policy or procedure that details how administrator access is handled in your environment.</t>
  </si>
  <si>
    <t>Describe or provide a reference that details how administrator access is handled (e.g., provisioning, principle of least privilege, deprovisioning, etc.).</t>
  </si>
  <si>
    <t>Protecting administrative accounts is crucial to maintaining system integrity in any environment. This question is targeting privilege creep and unmanaged privileged acccounts to determine if the solution provider properly manages access control in their application/system environments.</t>
  </si>
  <si>
    <t>Ask the solution provider to summarize their implemented policies and/or procedures</t>
  </si>
  <si>
    <t>Does your solution support single sign-on (SSO) protocols for user and administrator authentication?*</t>
  </si>
  <si>
    <t>Answer "yes" only if user AND administrator authentication is supported. If partially supported, answer "no." Ensure you respond to any guidance in the Additional Information column.</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</si>
  <si>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</si>
  <si>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</si>
  <si>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</si>
  <si>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</si>
  <si>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For customers not using SSO, does your solution support local authentication protocols for user and administrator authentication?*</t>
  </si>
  <si>
    <t>Describe any plans to support local authentication modes.</t>
  </si>
  <si>
    <t>Provide a detailed description of your local authentication mode practices.</t>
  </si>
  <si>
    <t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t>
  </si>
  <si>
    <t>The content of this response may or may not have value for the type of use case on the institution. Follow-up inquiries for authentication modes will be institution/implementation specific.</t>
  </si>
  <si>
    <t>For customers not using SSO, can you enforce password/passphrase complexity requirements (provided by the institution)?*</t>
  </si>
  <si>
    <t>Describe plans to support password/passphrase complexity requirements.</t>
  </si>
  <si>
    <t>Describe how password/passphrase complexity requirements are implemented in the product.</t>
  </si>
  <si>
    <t xml:space="preserve">Many institutions have a policy focused on passwords/passphrases, and this question confirms the capacity of a solution provider's solution to comply. If you will be using SSO, consider marking this question as "Do Not Score" in column J of the evaluation tab. </t>
  </si>
  <si>
    <t>Follow-up inquiries for password/passphrase complexity requirements will be institution/implementation specific.</t>
  </si>
  <si>
    <t>For customers not using SSO, does the system have password complexity or length limitations and/or restrictions?*</t>
  </si>
  <si>
    <t>Answer "yes" if your solution has internal limits to password complexity (max langth, certain special characters unsupported, etc.).</t>
  </si>
  <si>
    <t>Describe these limitations and/or restrictions and state what lengths and complexities are supported.</t>
  </si>
  <si>
    <t>Follow-up inquiries for password/passphrase limitations and/or restrictions will be institution/implementation specific.</t>
  </si>
  <si>
    <t>For customers not using SSO, do you have documented password/passphrase reset procedures that are currently implemented in the system and/or customer support?*</t>
  </si>
  <si>
    <t>Describe your plans to document system password/passphrase reset procedures.</t>
  </si>
  <si>
    <t>Describe your documented password/passphrase reset procedures that are currently implemented in the system and/or customer support.</t>
  </si>
  <si>
    <t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t>
  </si>
  <si>
    <t>Ask the solution provider how end users will be supported. Ask for training documentation or knowledgebase content. Confirm solution provider and institution responsibilities in this support area (and others).</t>
  </si>
  <si>
    <t>Does your organization participate in InCommon or another eduGAIN-affiliated trust federation?*</t>
  </si>
  <si>
    <t>Describe plans to participate in InCommon or another eduGAIN-affiliated trust federation.</t>
  </si>
  <si>
    <t>List the entity IDs registered in the Additional Information column.</t>
  </si>
  <si>
    <t>This question defines the solution provider's scope of federated identity practices and their willingness to embrace higher education requirements.</t>
  </si>
  <si>
    <t>If a solution provider indicates that a system is stand-alone and cannot integrate with community standards, follow up with maturity questions and ask about other commodity type functions or other system requirements your institution may have.</t>
  </si>
  <si>
    <t>Are there any passwords/passphrases hard-coded into your systems or solutions?*</t>
  </si>
  <si>
    <t>Provide a detailed description of passwords/passphrases hard-coded into your systems or solutions.</t>
  </si>
  <si>
    <t>The response to this question can reveal the use (or not) of coding best practices. If passwords/passphrases are hard-coded into systems/productions, the solution provider should provide robust details supporting why this is required.</t>
  </si>
  <si>
    <t>Vague responses to this question should be met with concern. Repeat the question if the first answer is insufficient. Ask pointedly to ensure the solution provider is not misunderstanding.</t>
  </si>
  <si>
    <t>Are you storing any passwords in plaintext?*</t>
  </si>
  <si>
    <t>Provide a detailed description stating why account passwords/passphrases are not encrypted in storage.</t>
  </si>
  <si>
    <t>The focus of this question is confidentiality. It is a straightforward question confirming the encryption of user authentication details.</t>
  </si>
  <si>
    <t>Follow-up inquiries for password/passphrase encrypted storage will be institution/implementation specific.</t>
  </si>
  <si>
    <t>Are audit logs available that include AT LEAST all of the following: login, logout, actions performed, and source IP address?*</t>
  </si>
  <si>
    <t>Describe any plans to enable audit logs for these data elements.</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</si>
  <si>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</si>
  <si>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If a weak response is given, it is appropriate to ask directed questions to get specific information. Ensure that questions are targeted to ensure responses will come from the appropriate party within the solution provider.</t>
  </si>
  <si>
    <t>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t>
  </si>
  <si>
    <t>Ensure that all elements of AAAI-10 are clearly stated in your response.</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</si>
  <si>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t>
  </si>
  <si>
    <t>Can you provide the institution documentation regarding the retention period for those logs, how logs are protected, and whether they are accessible to the customer (and if so, how)?*</t>
  </si>
  <si>
    <t>Ensure that all elements of AAAI-11 are clearly stated in your response.</t>
  </si>
  <si>
    <t>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t>
  </si>
  <si>
    <t>Follow-up inquiries for logging details will be institution/implementation specific.</t>
  </si>
  <si>
    <t>For customers not using SSO, does your application support integration with other authentication and authorization systems?</t>
  </si>
  <si>
    <t>Describe any plans to support integration with other authentication and authorization systems.</t>
  </si>
  <si>
    <t>List which systems and versions supported (such as Active Directory, Kerberos, or other LDAP compatible directory) in Additional Info.</t>
  </si>
  <si>
    <t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t>
  </si>
  <si>
    <t>If a solution provider indicates that a system is stand-alone and cannot integrate with the institution's infrastructure, follow up with maturity questions and ask about other commodity type functions or other system requirements your institution may have.</t>
  </si>
  <si>
    <t>Do you allow the customer to specify attribute mappings for any needed information beyond a user identifier? (e.g., Reference eduPerson, ePPA/ePPN/ePE)</t>
  </si>
  <si>
    <t>Describe plans to allow customers to specify attribute mappings.</t>
  </si>
  <si>
    <t>This questions allows an institution to know solution provider system limitations and to help them gauge the resources (that may be needed to implement) required to successfully integrate the solution with institution systems.</t>
  </si>
  <si>
    <t>Follow-up inquiries for attribute mapping requirements will be institution/implementation specific.</t>
  </si>
  <si>
    <t>For customers not using SSO, does your application support directory integration for user accounts?</t>
  </si>
  <si>
    <t>Describe any plans to support external authentication services in place of local authentication.</t>
  </si>
  <si>
    <t>Describe all authentication services supported by the system.</t>
  </si>
  <si>
    <t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t>
  </si>
  <si>
    <t>Follow-up inquiries for system authentication will be unique to your institution (e.g., policy, infrastructure, etc.).</t>
  </si>
  <si>
    <t>Does your solution support any of the following web SSO standards: SAML2 (with redirect flow), OIDC, CAS, or other?</t>
  </si>
  <si>
    <t>An answer of "yes" should be well-supported in the Additional Information column, and all elements of interest should be sufficiently addressed.</t>
  </si>
  <si>
    <t>Describe plans to support web SSO in your solution.</t>
  </si>
  <si>
    <t>State the web SSO standards supported by your solution and provide additional details about your support, including framework(s) in use, how information is exchanged securely, etc.</t>
  </si>
  <si>
    <t>Do you support differentiation between email address and user identifier?</t>
  </si>
  <si>
    <t>Describe any plans to support differentiation between email address and user identifier.</t>
  </si>
  <si>
    <t>Follow-up inquiries for identifier requirements will be institution/implementation specific.</t>
  </si>
  <si>
    <t>For customers not using SSO, does your application and/or user frontend/portal support multifactor authentication (e.g., Duo, Google Authenticator, OTP, etc.)?</t>
  </si>
  <si>
    <t>Describe any plans to support multifactor authentication in your application.</t>
  </si>
  <si>
    <t>List all supported multifactor authentication methods, technologies, and/or solutions and provide a brief summary of each.</t>
  </si>
  <si>
    <t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t>
  </si>
  <si>
    <t>Ask the solution provider about hardware and software options, future roadmap for implementations and support, etc.</t>
  </si>
  <si>
    <t>Does your application automatically lock the session or log out an account after a period of inactivity?</t>
  </si>
  <si>
    <t>Describe any plans to support automatic lock or log-out.</t>
  </si>
  <si>
    <t>Describe the default behavior of this capability.</t>
  </si>
  <si>
    <t>This is a question to ensure account integrity and institutional data confidentiality.</t>
  </si>
  <si>
    <t>Follow-up inquiries for inactivity protections will be institution/implementation specific.</t>
  </si>
  <si>
    <t>Will the institution be notified of major changes to your environment that could impact the institution's security posture?*</t>
  </si>
  <si>
    <t>Describe plans to establish a notification mechanism for major environmental changes.</t>
  </si>
  <si>
    <t>State how and when the institution will be notified of major changes to your environment.</t>
  </si>
  <si>
    <t>Notification expectations should be set earlier in the contract/assessment process. Timelines, correspondence medium, and playbook details are all aspects to keep in mind when assessing this response.</t>
  </si>
  <si>
    <t>If the solution provider's response does not cover the details outlined in the reasoning, follow up and get specific responses for each, as needed.</t>
  </si>
  <si>
    <t>Does the system support client customizations from one release to another?*</t>
  </si>
  <si>
    <t>Ensure that all relevant details pertaining to CHNG-06 are clearly stated in your response.</t>
  </si>
  <si>
    <t>Clarify the lack of support strategy for client customizations from one release to another.</t>
  </si>
  <si>
    <t>Describe or provide reference to your solution support strategy in regard to maintaining client customizations from one release to another.</t>
  </si>
  <si>
    <t>The solution provider's solution characteristics and the institution's use case will determine the relevancy of this question. The purpose of this question is to understand the underlying infrastructure and how it is maintained across all customers.</t>
  </si>
  <si>
    <t>In cases where the solution is customized for customer use cases, ensure the solution provider's response covers all aspects of code migration, including backups, data conversions, local resources from the institution, etc., as it relates to code upgrades and/or version adoptions.</t>
  </si>
  <si>
    <t>Do you have an implemented system configuration management process (e.g.,secure "gold" images, etc.)?*</t>
  </si>
  <si>
    <t>Describe how system configuration management is currently handled in your environment.</t>
  </si>
  <si>
    <t>Summarize your implemented system configuration management precess.</t>
  </si>
  <si>
    <t>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t>
  </si>
  <si>
    <t>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</si>
  <si>
    <t>Do you have a documented change management process?</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</si>
  <si>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</si>
  <si>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</si>
  <si>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</si>
  <si>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Does your change management process minimally include authorization, impact analysis, testing, and validation before moving changes to production?</t>
  </si>
  <si>
    <t>State your plans to implement change management in your environment or clarify what your change management processes do include.</t>
  </si>
  <si>
    <t>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t>
  </si>
  <si>
    <t>This question outlines a mature change management process. Changes should be analyzed for impact, officially approved, tested, and performed by authorized users.</t>
  </si>
  <si>
    <t>If the solution provider's response does not cover the details outlined in the reasoning, follow up and get specific responses, as needed.</t>
  </si>
  <si>
    <t>Does your change management process verify that all required third-party libraries and dependencies are still supported with each major change?</t>
  </si>
  <si>
    <t>Please describe any plans to implement third-party library dependancy tracking.</t>
  </si>
  <si>
    <t>Please describe your program to track these dependancies.</t>
  </si>
  <si>
    <t>This question is fundamentally about supply chain. The solution provider should be able to document its procedures around tracking libraries maintained by third parties.</t>
  </si>
  <si>
    <t>If the solution provider's response does not cover the details outlined in the reasoning, follow-up and get specific responses for each, as needed.</t>
  </si>
  <si>
    <t>Do you have policy and procedure, currently implemented, managing how critical patches are applied to all systems and applications?</t>
  </si>
  <si>
    <t>State your plans to implement policy and procedure(s) to manage how critical patches are applied to systems and applications.</t>
  </si>
  <si>
    <t>Summarize the policy and procedure(s) managing how critical patches are applied to systems and applications.</t>
  </si>
  <si>
    <t>Answers to this question will reveal the solution provider’s knowledge of their IT assets and their ability to respond to notifications about their systems and software.</t>
  </si>
  <si>
    <t>Follow-up inquiries for the solution provider’s patching practices will be institution/implementation specific.</t>
  </si>
  <si>
    <t>Have you implemented policies and procedures that guide how security risks are mitigated until patches can be applied?</t>
  </si>
  <si>
    <t>State your plans to implement policy and procedure(s) guiding risk mitigation practices before critical patches can be applied.</t>
  </si>
  <si>
    <t>Summarize the policy and procedure(s) guiding risk mitigation practices before critical patches can be applied.</t>
  </si>
  <si>
    <t>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t>
  </si>
  <si>
    <t>Follow-up inquiries for the solution providers patching practices will be institution/implementation specific.</t>
  </si>
  <si>
    <t>Do clients have the option to not participate in or postpone an upgrade to a new release?</t>
  </si>
  <si>
    <t>Summarize why clients do not have alternative release options.</t>
  </si>
  <si>
    <t>Provide reference the the process/procedure to manage releases.</t>
  </si>
  <si>
    <t>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t>
  </si>
  <si>
    <t>Follow-up inquiries for solution version releases will be institution/implementation specific.</t>
  </si>
  <si>
    <t>Do you have a fully implemented solution support strategy that defines how many concurrent versions you support?</t>
  </si>
  <si>
    <t>List the current version you support and what percentage of customers are utilizing that version.</t>
  </si>
  <si>
    <t>Clarify the lack of support strategy for concurrent versions in your solution.</t>
  </si>
  <si>
    <t>Describe or provide a reference to your solution support strategy in regard to maintaining software currency (i.e., how many concurrent versions are you willing to run and support?).</t>
  </si>
  <si>
    <t>Supporting multiple versions of a solution is challenging. Understanding the solution provider’s strategy and resources will provide insight into its ability to adequately support their customers.</t>
  </si>
  <si>
    <t>Follow-up inquiries for the solution provider’s support of concurrent versions will be institution/implementation specific.</t>
  </si>
  <si>
    <t>Do you have a release schedule for product updates?</t>
  </si>
  <si>
    <t>State any plans to release a schedule of product updates.</t>
  </si>
  <si>
    <t>Provide a reference to this solution's release schedule.</t>
  </si>
  <si>
    <t>Answers to this question will reveal the solution provider’s ability to plan in the short term. This is valuable information for customers so they can anticipate updates and potential bug fixes.</t>
  </si>
  <si>
    <t>Follow-up inquiries for the solution provider’s solution update practices will be institution/implementation specific.</t>
  </si>
  <si>
    <t>Do you have a technology roadmap, for at least the next two years, for enhancements and bug fixes for the solution being assessed?</t>
  </si>
  <si>
    <t>State any plans to release a technology roadmap covering the next two years.</t>
  </si>
  <si>
    <t>Provide a reference to your technology roadmap.</t>
  </si>
  <si>
    <t>Answers to this question will reveal the solution provider’s ability to plan for the future of their solution.</t>
  </si>
  <si>
    <t>Follow-up inquiries for the solution provider’s technology planning practices will be institution/implementation specific.</t>
  </si>
  <si>
    <t>Can solution updates be completed without institutional involvement (i.e., technically or organizationally)?</t>
  </si>
  <si>
    <t>Summarize the institution's responsibilities during solution updates.</t>
  </si>
  <si>
    <t>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t>
  </si>
  <si>
    <t>Vague responses to this question should be investigated further. Ask for additional documentation for customer responsibilities (in the context of information technology/security).</t>
  </si>
  <si>
    <t>Are upgrades or system changes installed during off-peak hours or in a manner that does not impact the customer?</t>
  </si>
  <si>
    <t>Decribe plans to minimize the impact of downtime based on predefined off-peak hours.</t>
  </si>
  <si>
    <t>Define current off-peak hours, including time zones as necessary.</t>
  </si>
  <si>
    <t>Restricting system updates to a standard maintenance timeframe is important for ensuring that changes to production systems do not impact operations. It’s also important for troubleshooting any problems that may occur as a result of the changes.</t>
  </si>
  <si>
    <t>Do procedures exist to provide that emergency changes are documented and authorized (including after-the-fact approval)?</t>
  </si>
  <si>
    <t>Describe plans to implement procedure ensuring that emergency changes are documented and authorized.</t>
  </si>
  <si>
    <t>Summarize implemented procedures ensuring that emergency changes are documented and authorized.</t>
  </si>
  <si>
    <t>In the context of the CIA triad, this question is focused on system integrity, ensuring that system changes are only executed by authorized users. In the event of emergency changes, accountability and post-action review are expected.</t>
  </si>
  <si>
    <t>Follow up with a robust question set if a solution provider cannot clearly state full control of the integrity of their system(s).</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</si>
  <si>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</si>
  <si>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</si>
  <si>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</si>
  <si>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Will the institution's data be stored on any devices (database servers, file servers, SAN, NAS, etc.) configured with non-RFC 1918/4193 (i.e., publicly routable) IP addresses?*</t>
  </si>
  <si>
    <t>State the need for this strategy, in detail.</t>
  </si>
  <si>
    <t>Systems that are directly exposed to public internet resources are at greater risk than those that are not. Understanding the requirements for this configuration is important, particularly when assessing compensating controls.</t>
  </si>
  <si>
    <t>Ask the solution provider about its infrastructure and if there is a solution that eliminates the need for this environment.</t>
  </si>
  <si>
    <t>Is the transport of sensitive data encrypted using security protocols/algorithms (e.g., system-to-client)?*</t>
  </si>
  <si>
    <t>Describe why sensitive data is not encrypted in transport.</t>
  </si>
  <si>
    <t>Summarize your transport encryption strategy.</t>
  </si>
  <si>
    <t>The need for encryption in transport is unique to your institution's implementation of a system. In particular, the data flow between the system and the end users of the solution.</t>
  </si>
  <si>
    <t>Follow-up inquiries for data encryption between the system and end-users will be institution/implementation specific.</t>
  </si>
  <si>
    <t>Is the storage of sensitive data encrypted using security protocols/algorithms (e.g., disk encryption, at-rest, files, and within a running database)?*</t>
  </si>
  <si>
    <t>Describe why sensitive data is not encrypted in storage.</t>
  </si>
  <si>
    <t>Summarize your data encryption strategy and state what encryption options are available.</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</si>
  <si>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</si>
  <si>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</si>
  <si>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Do all cryptographic modules in use in your solution conform to the Federal Information Processing Standards (FIPS PUB 140-2 or 140-3)?*</t>
  </si>
  <si>
    <t>Provide a detailed description of all non-conforming modules.</t>
  </si>
  <si>
    <t>Provide reference to FIPS 140-3 validation certificates.</t>
  </si>
  <si>
    <t>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t>
  </si>
  <si>
    <t>If the solution provider cannot accommodate open standards encryption requirements, direct them to NIST's Cryptographic Standards and Guidelines document &lt;https://csrc.nist.gov/Projects/Cryptographic-Standards-and-Guidelines&gt;.</t>
  </si>
  <si>
    <t>Will the institution's data be available within the system for a period of time at the completion of this contract?*</t>
  </si>
  <si>
    <t>Describe your data export procedures conducted at the termination of contract.</t>
  </si>
  <si>
    <t>State the length of time that the institution's data will be available in the system at the completion of the contract.</t>
  </si>
  <si>
    <t>When cancelling a solution, an institution will commonly want all institutional data that was provided to a solution provider. This questions allows the solution provider to state their general practices when a customer leaves their environment.</t>
  </si>
  <si>
    <t>A solution provider's response should be clear and concise. Be wary of vague responses to this questions and inquire about export specifics, as needed.</t>
  </si>
  <si>
    <t>Are these rights retained even through a provider acquisition or bankruptcy event?*</t>
  </si>
  <si>
    <t>Provide a detailed description why rights are not retained.</t>
  </si>
  <si>
    <t>Provide references, as needed.</t>
  </si>
  <si>
    <t>This question clarifies the position of the institution in the case of acquisition or bankruptcy. Expect clear responses to this question. If they are vague, be sure to follow up based on institutional counsel guidance.</t>
  </si>
  <si>
    <t>If a solution provider's response is unsatisfactory, engage institutional counsel to appropriately address any ownership concerns.</t>
  </si>
  <si>
    <t>Do backups containing the institution's data ever leave the institution's data zone either physically or via network routing?*</t>
  </si>
  <si>
    <t>Summarize why backups containing the institution's data leave the institution's data zone.</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</si>
  <si>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</si>
  <si>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</si>
  <si>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Is media used for long-term retention of business data and archival purposes stored in a secure, environmentally protected area?*</t>
  </si>
  <si>
    <t>State plans to store long-term media in environmentally protected areas.</t>
  </si>
  <si>
    <t>Provide a general summary of your archival environment.</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</si>
  <si>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</si>
  <si>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Vague responses to this question should be investigated further. Ask for additional documentation and verify that procedure (and possibly training) exists to ensure proper media handling activity.</t>
  </si>
  <si>
    <t>At the completion of this contract, will data be returned to the institution and/or deleted from all your systems and archives?</t>
  </si>
  <si>
    <t xml:space="preserve">Please specify if it will be returned, deleted, or both. </t>
  </si>
  <si>
    <t>State plans to implement capabilities for the institution to retrieve its data.</t>
  </si>
  <si>
    <t>When cancelling a solution, an institution will commonly want all institutional data that was provided to a solution provider. This question allows the solution provider to state its general practices when a customer leaves its environment.</t>
  </si>
  <si>
    <t>Can the institution extract a full or partial backup of data?</t>
  </si>
  <si>
    <t>State plans to implement capabilities for the institution to extract a full or partial backup of data.</t>
  </si>
  <si>
    <t>Provide a general summary of how full and partial backups of data can be extracted.</t>
  </si>
  <si>
    <t>When cancelling a solution, an institution will commonly want all institutional data that was provided to a solution provider. The solution provider's response should verify if the institution can extract data or if it is a manual extraction by solution provider staff.</t>
  </si>
  <si>
    <t>Do current backups include all operating system software, utilities, security software, application software, and data files necessary for recovery?</t>
  </si>
  <si>
    <t>State plans to include the elements listed in DATA-13 in your backup strategy.</t>
  </si>
  <si>
    <t>Decribe your overall strategy to accomplish these elements.</t>
  </si>
  <si>
    <t>The purpose of this question is to define the scope of backup operations and the scope at which a solution provider may readily recover when backup restoration is required.</t>
  </si>
  <si>
    <t>Follow-up inquiries for backup content scope will be institution/implementation specific.</t>
  </si>
  <si>
    <t>Are you performing off-site backups (i.e., digitally moved off site)?</t>
  </si>
  <si>
    <t>State any plans to implement off-site virtual backups in your environment.</t>
  </si>
  <si>
    <t>Summarize your off-site backup strategy.</t>
  </si>
  <si>
    <t>When data is moved digitally (e.g., cloud provider, solution provider-owned facility, etc.) off-site, the policies and implemented procedures are important to know. The protections implemented to prevent compromise will be technical in nature and should be well-documented.</t>
  </si>
  <si>
    <t>Follow-up inquiries for off-site, digital backups will be institution/implementation specific.</t>
  </si>
  <si>
    <t>Are physical backups taken off-site (i.e., physically moved off site)?</t>
  </si>
  <si>
    <t>State any plans to implement off-site physical backups in your environment.</t>
  </si>
  <si>
    <t>Provide the distance (in miles) between the primary and off-site locations.</t>
  </si>
  <si>
    <t>When data is moved physically (e.g.,HDD, print, etc.) off-site, the policies and implemented procedures are important to know. Unencrypted data taken outside secured areas introduces unnecessary risks.</t>
  </si>
  <si>
    <t>Follow-up inquiries for off-site, physical backups will be institution/implementation specific.</t>
  </si>
  <si>
    <t>Are data backups encrypted?</t>
  </si>
  <si>
    <t>Summarize why backups are not encrypted.</t>
  </si>
  <si>
    <t>Summarize the encryption algorithm/strategy you are using to secure backups.</t>
  </si>
  <si>
    <t>The need for encryption at rest (for backups) is unique to your institution's implementation of a system. In particular, system components, architectures, and data flows all factor into the need for this control.</t>
  </si>
  <si>
    <t>Follow-up inquiries for data backup encryption at-rest will be institution/implementation specific.</t>
  </si>
  <si>
    <t>Do you have a media handling process that is documented and currently implemented that meets established business needs and regulatory requirements, including end-of-life, repurposing, and data-sanitization procedures?</t>
  </si>
  <si>
    <t>Provide a detailed summary of media handling processes that do exist.</t>
  </si>
  <si>
    <t>Provide documented details of this process (link or attached).</t>
  </si>
  <si>
    <t>Does the process described in DATA-15 adhere to DoD 5220.22-M and/or NIST SP 800-88 standards?</t>
  </si>
  <si>
    <t>State plans to adhere to DoD 5220.22-M and/or NIST SP 800-88 standards.</t>
  </si>
  <si>
    <t>Follow-up inquiries for DoD 5220.22-M and/or SP800-88 standards will be institution specific.</t>
  </si>
  <si>
    <t>Does your staff (or third party) have access to institutional data (e.g., financial, PHI, or other sensitive information) through any means?</t>
  </si>
  <si>
    <t>Summarize what access staff (or third parties) have to institutional data.</t>
  </si>
  <si>
    <t>Confidentiality is the focus of this question. Based on the capabilities of solution provider administrators, the institution may require additional safeguards to protect the confidentiality of data stored by or shared with a solution provider (e.g., additional layer of encryption, etc.).</t>
  </si>
  <si>
    <t>If institutional data is visible by the solution provider's system administrators, follow up with the solution provider to understand the scope of visibility, process/procedure that administrators follow, and use cases when administrators are allowed to access (view) institutional data.</t>
  </si>
  <si>
    <t>Do you have a documented and currently implemented strategy for securing employee workstations when they work remotely (i.e., not in a trusted computing environment)?</t>
  </si>
  <si>
    <t>Provide a detailed summary outlining the security controls implemented to protect the institution's data.</t>
  </si>
  <si>
    <t>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</si>
  <si>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</si>
  <si>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Does the environment provide for dedicated single-tenant capabilities? If not, describe how your solution or environment separates data from different customers (e.g., logically, physically, single tenancy, multi-tenancy).</t>
  </si>
  <si>
    <t>Describe your plan to separate institution data from that of other customers.</t>
  </si>
  <si>
    <t>Describe or provide a reference to how institution data is separated from that of other customers.</t>
  </si>
  <si>
    <t>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t>
  </si>
  <si>
    <t>Follow-up inquiries for dedicated single-tenant capabilities will be institution/implementation specific.</t>
  </si>
  <si>
    <t>Are ownership rights to all data, inputs, outputs, and metadata retained by the institution?</t>
  </si>
  <si>
    <t>Describe in detail why ownership rights are not retained by the institution.</t>
  </si>
  <si>
    <t>Provide reference to your data ownership documention.</t>
  </si>
  <si>
    <t>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t>
  </si>
  <si>
    <t>In the event of imminent bankruptcy, closing of business, or retirement of service, will you provide 90 days for customers to get their data out of the system and migrate applications?</t>
  </si>
  <si>
    <t>Provide a detailed summary to support your selection.</t>
  </si>
  <si>
    <t>State how the institution will be notified of imminent termination.</t>
  </si>
  <si>
    <t>Are involatile backup copies made according to predefined schedules and securely stored and protected?</t>
  </si>
  <si>
    <t>Ensure that response addresses involatile storage and lists retention periods.</t>
  </si>
  <si>
    <t>State how the institution's data is protected from system failures and ransomware.</t>
  </si>
  <si>
    <t>If your strategy uses different processes for services and data, ensure that all strategies are clearly stated and supported.</t>
  </si>
  <si>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</si>
  <si>
    <t>An institution's use case will drive the requirements for backup strategy. Ensure that the institution's use case and risk tolerance can be met by solution provider systems.</t>
  </si>
  <si>
    <t>Do you have a cryptographic key management process (generation, exchange, storage, safeguards, use, vetting, and replacement) that is documented and currently implemented, for all system components (e.g., database, system, web, etc.)?</t>
  </si>
  <si>
    <t>Summarize your cryptographic key management process.</t>
  </si>
  <si>
    <t>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t>
  </si>
  <si>
    <t>Follow up with the solution provider to ensure that all components of the system are considered. This includes system-to-system, system-to-client, applications, system accounts, etc.</t>
  </si>
  <si>
    <t>Select your hosting option.</t>
  </si>
  <si>
    <t>If/then: If Self-managed, populate the solution provider answer for questions DCTR 02, 08, 16-18 with cell B25 in the Auto Responses sheet; If Physical co-location, populate solution provider answer for  DCTR 02-15 with B25; if Virtual Co-location, populate solution provider answer for DCTR 02-04, 07-08, 10, 16-18 with B25; If AWS, Azure, or GCP, populate 03, 07-08, 10, 16-18 with B25; if Other populate DCTR 02-03, 07-08, 10 with B25</t>
  </si>
  <si>
    <t>If you are using an option not listed, or a combination of options, select "Other." Your selection here will determine which questions below are required.</t>
  </si>
  <si>
    <t>Understanding the hosting environment may reveal infrastructure risks that may not be apparent by other means and provides context to the responses provided throughout this HECVAT.</t>
  </si>
  <si>
    <t>Follow-up inquiries for hosting options will be institution/implementation specific.</t>
  </si>
  <si>
    <t>Is a SOC 2 Type 2 report available for the hosting environment?</t>
  </si>
  <si>
    <t>Obtain the report if possible and add it to your submission.</t>
  </si>
  <si>
    <t>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t>
  </si>
  <si>
    <t>Follow-up inquiries for additional solution provider's SOC 2 Type 2 reports will be institution/implementation specific.</t>
  </si>
  <si>
    <t>Are you generally able to accommodate storing each institution's data within its geographic region?</t>
  </si>
  <si>
    <t>Please indicate which geographic regions you can provide storage in the Additional Info column.</t>
  </si>
  <si>
    <t>Under what circumstances would institutional data leave a designated region or regions?</t>
  </si>
  <si>
    <t>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t>
  </si>
  <si>
    <t>If a solution provider is unable to accommodate storing/processing institutional data within specific regions, ask them why they are unable to. Try to determine if it's an infrastructure issue (scalability), a cost-reduction strategy (size/maturity), or some other issue.</t>
  </si>
  <si>
    <t>Are the data centers staffed 24 hours a day, seven days a week (i.e., 24 x 7 x 365)?</t>
  </si>
  <si>
    <t>State any plans to staff data centers 24 x 7 x 365.</t>
  </si>
  <si>
    <t>Describe the on-site staff capabilities.</t>
  </si>
  <si>
    <t>Solution Providers that operate their own datacenter(s) can implement their own monitoring strategy. Use the solution provider's response to this questions to verify/validate other responses related to ownership/co-location/physical security.</t>
  </si>
  <si>
    <t>Follow-up inquiries for data center staffing will be institution/implementation specific.</t>
  </si>
  <si>
    <t>Are your servers separated from other companies via a physical barrier, such as a cage or hard walls?</t>
  </si>
  <si>
    <t>State plans to separate your servers from others via a physical barrier.</t>
  </si>
  <si>
    <t>Describe your physical barrier strategy.</t>
  </si>
  <si>
    <t>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t>
  </si>
  <si>
    <t>Follow-up inquiries for system physical security will be institution/implementation specific.</t>
  </si>
  <si>
    <t>Does a physical barrier fully enclose the physical space, preventing unauthorized physical contact with any of your devices?*</t>
  </si>
  <si>
    <t>State plans to implement a physical barrier to prevent physical contact with any of your devices.</t>
  </si>
  <si>
    <t>Are your primary and secondary data centers geographically diverse?</t>
  </si>
  <si>
    <t>Describe any plans to implement.</t>
  </si>
  <si>
    <t>State your primary and secondary data center locations. For cloud infrastructures, state the primary and secondary zones.</t>
  </si>
  <si>
    <t>When planning for business continuity and disaster recovery, considering geographic diversity of a solution provider's operating environment will help analysts better understand risk due to widespread technical issues as well as weather and environmental considerations.</t>
  </si>
  <si>
    <t>Follow-up inquiries for geographic diversity in datacenters will be institution/implementation specific.</t>
  </si>
  <si>
    <t>Is the service hosted in a high-availability environment?</t>
  </si>
  <si>
    <t>Describe any plans to implement a high-availability environment for your systems.</t>
  </si>
  <si>
    <t>Provide a summary to support your response selection.</t>
  </si>
  <si>
    <t>In the context of the CIA triad, this question is focused on the availability of a system (or set of systems).</t>
  </si>
  <si>
    <t>The weight placed on the solution provider's response will be specific to the institution's use case and solution requirements.</t>
  </si>
  <si>
    <t>Is redundant power available for all data centers where institutional data will reside?</t>
  </si>
  <si>
    <t>Describe any plans to implement a redundant power environment for your systems.</t>
  </si>
  <si>
    <t>Provide a detailed description of the implemented strategy (i.e.,batteries, generator).</t>
  </si>
  <si>
    <t>Are redundant power strategies tested?*</t>
  </si>
  <si>
    <t>State plans to implement redundant power testing for your systems.</t>
  </si>
  <si>
    <t>State how often redundant power strategies are tested and the date of the last successful test.</t>
  </si>
  <si>
    <t>Installing (potential) redundant power and regularly testing strategies to ensure they will work when needed are very different. Vague responses to this question should be met with concern and appropriate follow up, based on your institution's risk tolerance.</t>
  </si>
  <si>
    <t>Follow-up inquiries for redundant power testing details will be institution/implementation specific.</t>
  </si>
  <si>
    <t>Does the center where the data will reside have cooling and fire-suppression systems that are active and regularly tested?</t>
  </si>
  <si>
    <t>Installing appropriate environmental controls is crucial to maintaining the integrity of the hosting site. Vague responses to this question should be met with concern and appropriate follow up, based on your institutions risk tolerance.</t>
  </si>
  <si>
    <t>Follow-up inquiries for cooling and fire suppression systems will be institution/implementation specific.</t>
  </si>
  <si>
    <t>Do you have Internet Service Provider (ISP) redundancy?</t>
  </si>
  <si>
    <t>State the ISP provider(s) in addition to the number of ISPs that provide connectivity.</t>
  </si>
  <si>
    <t>State how many Internet Service Providers (ISPs) provide connectivity to each data center where the institution's data will reside.</t>
  </si>
  <si>
    <t>Does every data center where the institution's data will reside have multiple telephone company or network provider entrances to the facility?</t>
  </si>
  <si>
    <t>State plans to implement diversity of path in your network provider connections.</t>
  </si>
  <si>
    <t>Provide a brief description for each datacenter.</t>
  </si>
  <si>
    <t>Do you require multifactor authentication for all administrative accounts in your environment?</t>
  </si>
  <si>
    <t>Describe plans to implement MFA.</t>
  </si>
  <si>
    <t>State which model of MFA you are using.</t>
  </si>
  <si>
    <t>2FA/MFA, implemented correctly, strengthens the security state of a system. 2FA/MFA is commonly implemented and in many use cases is a requirement for account protection purposes.</t>
  </si>
  <si>
    <t>Are you using your cloud provider's available hardening tools or pre-hardened images?</t>
  </si>
  <si>
    <t>Describe how you alternately harden your images.</t>
  </si>
  <si>
    <t>In the context of the CIA triad, this question is focused on the integrity of a system (or set of systems).</t>
  </si>
  <si>
    <t>Ask the solution provider about their system lifecycle practices and security methodology.</t>
  </si>
  <si>
    <t>Does your cloud solution provider have access to your encryption keys?</t>
  </si>
  <si>
    <t>Describe your key management practices.</t>
  </si>
  <si>
    <t>Are you utilizing a stateful packet inspection (SPI) firewall?*</t>
  </si>
  <si>
    <t>Describe any plans to implement a SPI firewall.</t>
  </si>
  <si>
    <t>Describe the currently implemented SPI firewall.</t>
  </si>
  <si>
    <t>The use case, vendor infrastructure, and types of services offered will greatly affect the need for various firewalling devices. The focus of this question is integrity, ensuring that the systems hosting institutional data are limited in need-only communications.</t>
  </si>
  <si>
    <t>Follow-up inquiries for firewall capabilities will be institution/implementation specific.</t>
  </si>
  <si>
    <t>Do you have a documented policy for firewall change requests?*</t>
  </si>
  <si>
    <t>Describe your plans to implement a documented policy for firewall change requests.</t>
  </si>
  <si>
    <t>Describe your documented firewall change request policy.</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</si>
  <si>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</si>
  <si>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</si>
  <si>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Have you implemented an intrusion detection system (network-based)?*</t>
  </si>
  <si>
    <t>Describe your plan to implement an intrusion detection system in your environment.</t>
  </si>
  <si>
    <t>Describe the currently implemented IDS.</t>
  </si>
  <si>
    <t>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t>
  </si>
  <si>
    <t>A security program with limited resources for event detection is not effective. Inquiries should include training for staff, reasoning behind not using IDS technologies, and how systems are monitored. Additional questions about a SIEM and other tool may be appropriate.</t>
  </si>
  <si>
    <t>Do you employ host-based intrusion detection?*</t>
  </si>
  <si>
    <t>Describe your plan to implement host-based intrusion detection system capabilities in your environment.</t>
  </si>
  <si>
    <t>Describe the currently implemented host-based IDS solution(s).</t>
  </si>
  <si>
    <t>Ask the solution provider to summarize why host-based intrusion detection tools are not implemented in their environment. What compensating controls are in place to detect configuration changes and/or failures of integrity?</t>
  </si>
  <si>
    <t>Are audit logs available for all changes to the network, firewall, IDS, and IPS systems?*</t>
  </si>
  <si>
    <t>State plans to implement auditing capabilities for your network, firewall, IDS, and/or IPS.</t>
  </si>
  <si>
    <t>Describe your current network systems logging strategy.</t>
  </si>
  <si>
    <t>Strong logging capabilities are vital to the proper management of a network. Implementing an immature system that lacks sufficient logging capabilities exposes an institution to great risk.</t>
  </si>
  <si>
    <t>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t>
  </si>
  <si>
    <t>Is authority for firewall change approval documented? Please list approver names or titles in Additional Info.</t>
  </si>
  <si>
    <t>Describe how firewall changes are approved.</t>
  </si>
  <si>
    <t>List approver names or titles.</t>
  </si>
  <si>
    <t>Modifications to firewall rule sets can have significant repercussions. To ensure the integrity of the rule set, this question targets the individual (or responsible party) for changes and the reasoning behind their authority.</t>
  </si>
  <si>
    <t>Ensure that a separation of duties exists in network security configurations. Pay close attention to responsibility overlap in small organizations, where staff often fill multiple roles.</t>
  </si>
  <si>
    <t>Have you implemented an intrusion prevention system (network-based)?</t>
  </si>
  <si>
    <t>Describe your plan to implement an intrusion prevention system in your environment.</t>
  </si>
  <si>
    <t>Describe the currently implemented IPS.</t>
  </si>
  <si>
    <t>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t>
  </si>
  <si>
    <t>A security program with limited resources for active prevention is inefficient. Inquiries should include training for staff, reasoning behind not using IPS technologies, and how systems are actively protected and how malicious activity is stopped.</t>
  </si>
  <si>
    <t>Do you employ host-based intrusion prevention?</t>
  </si>
  <si>
    <t>Describe your plan to implement host-based intrusion prevention system capabilities in your environment.</t>
  </si>
  <si>
    <t>Describe the currently implemented host-based IPS solution(s).</t>
  </si>
  <si>
    <t>Ask the solution provider to summarize why host-based intrusion prevention tools are not implemented in their environment. What compensating controls are in place to detect malicious activity and to actively prevent its function?</t>
  </si>
  <si>
    <t>Are you employing any next-generation persistent threat (NGPT) monitoring?</t>
  </si>
  <si>
    <t>Describe your intent to implement NGPT monitoring.</t>
  </si>
  <si>
    <t>Describe your NGPT monitoring strategy.</t>
  </si>
  <si>
    <t>This question is primarily focused on determining the maturity of a solution provider's security program and their ability to implement and operate cutting-edge technologies. Investment in advanced technologies may indicate appropriate security program capabilities.</t>
  </si>
  <si>
    <t>Follow-up inquiries for next-generation persistent threat monitoring will be institution/implementation specific.</t>
  </si>
  <si>
    <t>Is intrusion monitoring performed internally or by a third-party service?</t>
  </si>
  <si>
    <t>In addition to stating your intrusion monitoring strategy, provide a brief summary of its implementation.</t>
  </si>
  <si>
    <t>This question is primarily focused on the capability of a solution provider's security program. Understanding the size and skillsets of a solution provider (taken from other responses) is needed to determine the appropriateness of the solution provider's response to this question.</t>
  </si>
  <si>
    <t>Follow-up inquiries for intrusion monitoring will be institution/implementation specific.</t>
  </si>
  <si>
    <t>Do you monitor for intrusions on a 24 x 7 x 365 basis?</t>
  </si>
  <si>
    <t>State plans to implement 24 x 7 x 365 intrusion monitoring in your environment(s).</t>
  </si>
  <si>
    <t>Provide a brief summary of this activity.</t>
  </si>
  <si>
    <t>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t>
  </si>
  <si>
    <t>Follow-up inquiries for 24 x 7 x 365 monitoring will be institution/implementation specific.</t>
  </si>
  <si>
    <t>Do you have a documented patch management process?*</t>
  </si>
  <si>
    <t>In the context of the CIA triad, this question is focused on system integrity, ensuring that system changes are only executed according to policy. Additionally, it is expected that devices used to access the solution provider's systems are properly managed and secured.</t>
  </si>
  <si>
    <t>Follow up with a robust question set if the solution provider cannot clearly state full control of their system patching strategy. Questions about patch testing, testing environments, threat mitigation, incident remediation, etc., are appropriate.</t>
  </si>
  <si>
    <t>Can your organization comply with institutional policies on privacy and data protection with regard to users of institutional systems, if required?*</t>
  </si>
  <si>
    <t>Summarize why you will not comply with the institution's IT policy with regards to user privacy and data protection.</t>
  </si>
  <si>
    <t>State that you have reviewed the institution's IT policies with regards to user privacy and data protection.</t>
  </si>
  <si>
    <t>This is a general inquiry to determine if the solution provider has reviewed the institution's policies and is committed to complying with them.</t>
  </si>
  <si>
    <t>If a solution provider is vague in their response, follow up with direct questions about the institution's policies and ensure the expectation of compliance is clear with the solution provider.</t>
  </si>
  <si>
    <t>Is your company subject to the institution's geographic region's laws and regulations?*</t>
  </si>
  <si>
    <t>State the country that governs and regulates your company.</t>
  </si>
  <si>
    <t>This is a general inquiry to determine if the solution provider is well-versed in applicable laws and regulations that apply in the institution's region of business operation.</t>
  </si>
  <si>
    <t>If a solution provider is vague in their response, follow up with direct questions about doing business in your state/region/country and any laws that are pertinent to the institution.</t>
  </si>
  <si>
    <t>Can you accommodate encryption requirements using open standards?</t>
  </si>
  <si>
    <t>Do you have a documented systems development life cycle (SDLC)?</t>
  </si>
  <si>
    <t>State any plans to implement an SDLC.</t>
  </si>
  <si>
    <t>Briefly summarize your SDLC or provide a link or attachment.</t>
  </si>
  <si>
    <t>Mature solution lifecycle management can position a solution provider to sufficiently plan, implement, and manage systems that better protect institutional data.</t>
  </si>
  <si>
    <t>Although withdrawn by NIST, the Security Considerations in the Systems Development Life Cycle (SP 800-64r2) document is an excellent resource to provide guidance to solution providers (i.e., set expectations). Follow-up questions to SDLC use will be institution/implementation specific.</t>
  </si>
  <si>
    <t>Do you perform background screenings or multi-state background checks on all employees prior to their first day of work?</t>
  </si>
  <si>
    <t>State plans to implement background check elements into your hiring process.</t>
  </si>
  <si>
    <t>Summarize your background check practices.</t>
  </si>
  <si>
    <t>The use of detective and preventive controls in the hiring process serves a valuable role in protecting institutional data. As these are often HR documented policies, a solution provider should have their practices well-documented and ready for review, upon request.</t>
  </si>
  <si>
    <t>Ask the solution provider if background checks and/or screening are conducted in any capacity, at any time during the employment period. Ask about the precautions they take to ensure the intellectual property is secured and inquire if user data is treated in an appropriate manner.</t>
  </si>
  <si>
    <t>Do you require new employees to fill out agreements and review policies?</t>
  </si>
  <si>
    <t>Summarize why new employees are not required to accept agreements or review policy.</t>
  </si>
  <si>
    <t>Summarize the required agreements and reviewed policies.</t>
  </si>
  <si>
    <t>Setting the expectation of performance and increasing awareness of security-related responsibilities are part of these initial-hiring documents. Oftentimes these agreements and reviews are conducted during orientation for new employees.</t>
  </si>
  <si>
    <t>If a solution provider's practices are not clear, inquire about training requirements for employees, especially the frequency and scope of content.</t>
  </si>
  <si>
    <t>Do you have a documented information security policy?</t>
  </si>
  <si>
    <t>State plans to implement information security policy at your company.</t>
  </si>
  <si>
    <t>Provide a reference to your information security policy or submit documentation with this fully populated HECVAT.</t>
  </si>
  <si>
    <t>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t>
  </si>
  <si>
    <t>If the solution provider does not have an incident response plan, point them to the NIST Computer Security Incident Handling Guide &lt;https://csrc.nist.gov/publications/detail/sp/800-61/rev-2/final&gt;.</t>
  </si>
  <si>
    <t>Are information security principles designed into the product lifecycle?</t>
  </si>
  <si>
    <t>State why security principles are not designed into the product lifecycle.</t>
  </si>
  <si>
    <t>Summarize the information security principles designed into the product lifecycle.</t>
  </si>
  <si>
    <t>Will you comply with applicable breach notification laws?</t>
  </si>
  <si>
    <t>Summarize why you will not comple with applicable breach notification laws.</t>
  </si>
  <si>
    <t>State how quickly the institution will be notified of a data breach or security incident.</t>
  </si>
  <si>
    <t>Do you have an information security awareness program?</t>
  </si>
  <si>
    <t>State plans to implement an information security awareness program.</t>
  </si>
  <si>
    <t>Summarize your information security awareness program.</t>
  </si>
  <si>
    <t>Setting the expectation of security-related responsibilities throughout an organzation is favored in an information security awareness program. Solution Providers without an information security awareness campaign should be met with scrutiny on how security policies and procedures are implemented in their environment.</t>
  </si>
  <si>
    <t>Follow-up inquiries for information security awareness programs will be institution/implementation specific.</t>
  </si>
  <si>
    <t>Is security awareness training mandatory for all employees?</t>
  </si>
  <si>
    <t>State plans to make security awareness training mandatory for all employees.</t>
  </si>
  <si>
    <t>Summarize your security awareness training content and state how frequently employees are required to undergo security awareness training.</t>
  </si>
  <si>
    <t>Do you have process and procedure(s) documented, and currently followed, that require a review and update of the access list(s) for privileged accounts?</t>
  </si>
  <si>
    <t>Describe plans to implement privileged account access list reviews to your environment.</t>
  </si>
  <si>
    <t>Provide a brief summary and the implement review interval.</t>
  </si>
  <si>
    <t>Protecting privileged accounts is crucial to maintaining system integrity in any environment. This question is targeting privilege creep and unmanaged privileged acccounts to determine if the solution provider properly manages access control in their application/system environments.</t>
  </si>
  <si>
    <t>Ask the solution provider to summarize their implemented policies and/or procedures.</t>
  </si>
  <si>
    <t>Do you have documented, and currently implemented, internal audit processes and procedures?</t>
  </si>
  <si>
    <t>State plans to document and implement internal audit process and procedure in your environment.</t>
  </si>
  <si>
    <t>Summarize your internal audit processes and procedures.</t>
  </si>
  <si>
    <t>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t>
  </si>
  <si>
    <t>Follow-up inquiries for internal audit processes and procedures will be institution/implementation specific.</t>
  </si>
  <si>
    <t>Does your organization have physical security controls and policies in place?</t>
  </si>
  <si>
    <t>Describe your intent to implement physical security controls and policies.</t>
  </si>
  <si>
    <t>Provide a copy of your physical security controls and policies along with this document (link or attached).</t>
  </si>
  <si>
    <t>This question aims to understand the physical security state of the solution provider's operating environment and whether or not physical assets are appropriately protected.</t>
  </si>
  <si>
    <t>Follow-up inquiries for physical security controls and policies will be institution/implementation specific.</t>
  </si>
  <si>
    <t>Do you have a formal incident response plan?</t>
  </si>
  <si>
    <t>State plans to formalize an incident response plan.</t>
  </si>
  <si>
    <t>Summarize or provide a link to your formal incident response plan.</t>
  </si>
  <si>
    <t>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t>
  </si>
  <si>
    <t>If the solution provider does not have an incident response plan, direct them to the NIST Computer Security Incident Handling Guide &lt;https://csrc.nist.gov/publications/detail/sp/800-61/rev-2/final&gt;.</t>
  </si>
  <si>
    <t>Do you either have an internal incident response team or retain an external team?</t>
  </si>
  <si>
    <t>Describe your timeline for implementing such a process for response and reporting.</t>
  </si>
  <si>
    <t>Summarize your incident response and reporting processes.</t>
  </si>
  <si>
    <t>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</si>
  <si>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Do you have the capability to respond to incidents on a 24 x 7 x 365 basis?</t>
  </si>
  <si>
    <t>State plans for acquiring internal resources or an external team.</t>
  </si>
  <si>
    <t>Summarize your internal approach or reference your third-party contractor.</t>
  </si>
  <si>
    <t>The incident team structure (internal vs. external), size, and capabilities of a solution provider have a significant impact on their ability to respond to and protect an institution's data. Use the knowledge of this response when evaluating other solution provider statements.</t>
  </si>
  <si>
    <t>If the solution provider does not have an incident response team, direct them to the NIST Computer Security Incident Handling Guide &lt;https://csrc.nist.gov/publications/detail/sp/800-61/rev-2/final&gt;.</t>
  </si>
  <si>
    <t>Do you carry cyber-risk insurance to protect against unforeseen service outages, data that is lost or stolen, and security incidents?</t>
  </si>
  <si>
    <t>State plans to implement coverage in the future or how you can provide breach/liabilty coverage to the institution without it.</t>
  </si>
  <si>
    <t>Describe the coverage in place for this solution.</t>
  </si>
  <si>
    <t>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t>
  </si>
  <si>
    <t>Are your systems and applications scanned with an authenticated user account for vulnerabilities (that are remediated) prior to new releases?*</t>
  </si>
  <si>
    <t>Describe plans to implement application vulnerability scanning (and remediation) prior to release.</t>
  </si>
  <si>
    <t>Provide a brief description.</t>
  </si>
  <si>
    <t>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</si>
  <si>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Ask if there are plans to implement these processes. Ask the solution provider to summarize their decision behind not scanning their applications for vulnerabilities prior to release.</t>
  </si>
  <si>
    <t>Will you provide results of application and system vulnerability scans to the institution?*</t>
  </si>
  <si>
    <t>Describe why security scan results will not be provided to the institution.</t>
  </si>
  <si>
    <t>Provide a reference to security scan documentation.</t>
  </si>
  <si>
    <t>If a solution provider is scanning its applications and/or systems, oftentimes an institution will want to review the report, if possible. Preferably, any finding on the reports will have a matching mitigation action.</t>
  </si>
  <si>
    <t>If a solution provider is hesitant to share the report, ask for a summarized version; some insight is better than none.</t>
  </si>
  <si>
    <t>Will you allow the institution to perform its own vulnerability testing and/or scanning of your systems and/or application, provided that testing is performed at a mutually agreed upon time and date?*</t>
  </si>
  <si>
    <t>Provide a brief summary for your response.</t>
  </si>
  <si>
    <t>Provide reference to the process or procedure to set up security testing times and scopes.</t>
  </si>
  <si>
    <t>Many higher education institutions are capable of performing vulnerability assessments and/or penetration testing on their solution providers' infrastructures. This question confirms the possibility of conducting these actions against the solution provider's infrastructure.</t>
  </si>
  <si>
    <t>Follow-up inquiries for vulnerability scanning and penetration testing will be institution/implementation specific.</t>
  </si>
  <si>
    <t>Have your systems and applications had a third-party security assessment completed in the last year?</t>
  </si>
  <si>
    <t>State plans to have your systems and applications assessed by a third party.</t>
  </si>
  <si>
    <t>Provide the results with this document (link or attached), if possible. State the date of the last completed third-party security assessment.</t>
  </si>
  <si>
    <t>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</si>
  <si>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Ask if there has ever been a vulnerability scan. A short lapse in external assessment validity can be understood (if there is a planned assessment), but a significant time lapse or no scan whatsoever is cause for elevated levels of concern.</t>
  </si>
  <si>
    <t>Do you regularly scan for common web application security vulnerabilities (e.g., SQL injection, XSS, XSRF, etc.)?</t>
  </si>
  <si>
    <t>Ensure that all elements of VULN-05 are clearly stated in your response.</t>
  </si>
  <si>
    <t>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t>
  </si>
  <si>
    <t>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t>
  </si>
  <si>
    <t>Are your systems and applications regularly scanned externally for vulnerabilities?</t>
  </si>
  <si>
    <t>Describe any plans to implement external vulnerability scanning for your applications.</t>
  </si>
  <si>
    <t>Decribe your external application vulnerability scanning strategy.</t>
  </si>
  <si>
    <t>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</si>
  <si>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If "no," inquire if there has ever been a vulnerability scan. A short lapse in external assessment validity can be understood (if there is a planned assessment), but a significant time lapse or no scan whatsoever is cause for elevated levels of concern.</t>
  </si>
  <si>
    <t>Do your workforce members receive regular training related to the Health Insurance Portability and Accountability Act (HIPAA) Privacy and Security Rules and the HITECH Act?*</t>
  </si>
  <si>
    <t>Case-specific</t>
  </si>
  <si>
    <t>If REQU-05 is no, populate solution provider answer with B6 in Auto Responses tab</t>
  </si>
  <si>
    <t>Refer to HIPAA regulations documentation for supplemental guidance in this section.</t>
  </si>
  <si>
    <t>HIPAA</t>
  </si>
  <si>
    <t>Refer to HIPAA documentation or your institution's Chief HIPAA Security Officer.</t>
  </si>
  <si>
    <t>Have you identified areas of risk?*</t>
  </si>
  <si>
    <t>Have the relevant policies/plans been tested?*</t>
  </si>
  <si>
    <t>Have you entered into a Business Associate Agreements with all subcontractors who may have access to protected health information (PHI)?*</t>
  </si>
  <si>
    <t>Do you monitor or receive information regarding changes in HIPAA regulations?</t>
  </si>
  <si>
    <t>Has your organization designated HIPAA Privacy and Security officers as required by the rules?</t>
  </si>
  <si>
    <t>Do you comply with the requirements of the Health Information Technology for Economic and Clinical Health Act (HITECH)?</t>
  </si>
  <si>
    <t>Have you conducted a risk analysis as required under the HIPAA Security Rule?</t>
  </si>
  <si>
    <t>Have you taken actions to mitigate the identified risks?</t>
  </si>
  <si>
    <t>Does your application require user and system administrator password changes at a frequency no greater than 90 days?</t>
  </si>
  <si>
    <t>Does your application require users to set their own password after an administrator reset or on first use of the account?</t>
  </si>
  <si>
    <t>Does your application lock out an account after a number of failed login attempts?</t>
  </si>
  <si>
    <t>Does your application automatically lock or log-out an account after a period of inactivity?</t>
  </si>
  <si>
    <t>Are passwords visible in plain text, whether when stored or entered, including service level accounts (i.e., database accounts, etc.)?</t>
  </si>
  <si>
    <t>If the application is institution-hosted, can all service level and administrative account passwords be changed by the institution?</t>
  </si>
  <si>
    <t>Does your application provide the ability to define user access levels?</t>
  </si>
  <si>
    <t>Does your application support varying levels of access to administrative tasks defined individually per user?</t>
  </si>
  <si>
    <t>Does your application support varying levels of access to records based on user ID?</t>
  </si>
  <si>
    <t>Is there a limit to the number of groups to which a user can be assigned?</t>
  </si>
  <si>
    <t>Do accounts used for solution provider-supplied remote support abide by the same authentication policies and access logging as the rest of the system?</t>
  </si>
  <si>
    <t>Does the application log record access including specific user, date/time of access, and originating IP or device?</t>
  </si>
  <si>
    <t>Does the application log administrative activity, such as user account access changes and password changes, including specific user, date/time of changes, and originating IP or device?</t>
  </si>
  <si>
    <t>Do you retain logs for at least as long as required by HIPAA regulations?</t>
  </si>
  <si>
    <t xml:space="preserve">List how long you retain relevant logs. </t>
  </si>
  <si>
    <t>Can the application logs be archived?</t>
  </si>
  <si>
    <t>Can the application logs be saved externally?</t>
  </si>
  <si>
    <t>Do you have a disaster recovery plan and emergency mode operation plan?</t>
  </si>
  <si>
    <t>Can you provide a HIPAA compliance attestation document?</t>
  </si>
  <si>
    <t>Are you willing to enter into a Business Associate Agreement (BAA)?</t>
  </si>
  <si>
    <t>Do your data backup and retention policies and practices meet HIPAA requirements?</t>
  </si>
  <si>
    <t>Do you have a current, executed within the past year, Attestation of Compliance (AoC) or Report on Compliance (RoC)?*</t>
  </si>
  <si>
    <t>If REQU-06 is no, populate solution provider answer with B7 in Auto Responses tab</t>
  </si>
  <si>
    <t>Refer to PCI DSS Security Standards for supplemental guidance in this section</t>
  </si>
  <si>
    <t>PCI DSS</t>
  </si>
  <si>
    <t>Refer to PCI DSS documentation or your institution's treasurer's office.</t>
  </si>
  <si>
    <t>Is the application listed as an approved Payment Application Data Security Standard (PA-DSS) application?*</t>
  </si>
  <si>
    <t>Does the system or solutions use a third party to collect, store, process, or transmit cardholder (payment/credit/debt card) data?*</t>
  </si>
  <si>
    <t>Do your systems or solutions store, process, or transmit cardholder (payment/credit/debt card) data?</t>
  </si>
  <si>
    <t>Are you compliant with the Payment Card Industry Data Security Standard (PCI DSS)?</t>
  </si>
  <si>
    <t>Are you classified as a service provider?</t>
  </si>
  <si>
    <t>Are you on the list of Visa approved service providers?</t>
  </si>
  <si>
    <t>Are you classified as a merchant? If so, what level (1, 2, 3, 4)?</t>
  </si>
  <si>
    <t>Describe the architecture employed by the system to verify and authorize credit card transactions.</t>
  </si>
  <si>
    <t>What payment processors/gateways does the system support?</t>
  </si>
  <si>
    <t>Can the application be installed in a PCI DSS–compliant manner?</t>
  </si>
  <si>
    <t>Include documentation describing the system's abilities to comply with the PCI DSS and any features or capabilities of the system that must be added or changed in order to operate in compliance with the standards.</t>
  </si>
  <si>
    <t>Do you support role-based access control (RBAC) for system administrators?</t>
  </si>
  <si>
    <t>If REQU-07 is no, populate solution provider answer with B8 in Auto Responses tab</t>
  </si>
  <si>
    <t>Describe any limitations to your roles-based approach.</t>
  </si>
  <si>
    <t>Describe your RBAC.</t>
  </si>
  <si>
    <t>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t>
  </si>
  <si>
    <t>Ask the solution provider to summarize the best practices for securing their system(s) administratively without the use of RBAC. Make sure to understand the administrative requirements/overhead introduced in the solution provider's environment.</t>
  </si>
  <si>
    <t>Can your employees access customer systems remotely?</t>
  </si>
  <si>
    <t>Describe the tools and technical controls implemented to secure remote access.</t>
  </si>
  <si>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</si>
  <si>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Ask the solution provider to summarize the reasoning behind this business process and request additional documentation that outlines the security controls implemented to safeguard institutional data.</t>
  </si>
  <si>
    <t>Can you provide overall system and/or application architecture diagrams including a full description of the data communications architecture for all components of the system?</t>
  </si>
  <si>
    <t>State any plans to provide system and/or application architecture diagrams.</t>
  </si>
  <si>
    <t>Provide a reference to the requested documents or provide them when submitting this fully populated HECVAT.</t>
  </si>
  <si>
    <t>Many systems can be used a variety of ways. We want these implementation type diagrams so that we can understand the "real" use of the solution.</t>
  </si>
  <si>
    <t>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t>
  </si>
  <si>
    <t>Do you require remote management of the system?</t>
  </si>
  <si>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</si>
  <si>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If you answered "yes" to OPEM-04, are your remote actions and changes logged or otherwise visible to the campus?</t>
  </si>
  <si>
    <t>Describe how these logs are made available.</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</si>
  <si>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t>
  </si>
  <si>
    <t>If a weak response is given to this answer, it is appropriate to ask directed answers to get specific information. Ensure that questions are targeted to ensure responses will come from the appropriate party within the solution provider.</t>
  </si>
  <si>
    <t>If you maintain remote access to the system, will you handle data in a FERPA-compliant manner?</t>
  </si>
  <si>
    <t>State plans to handle data in a FERPA-compliant manner.</t>
  </si>
  <si>
    <t>Describe how FERPA compliance is integrated into your process and procedures.</t>
  </si>
  <si>
    <t>This is standard documentation, relevant to institution implementations requiring FERPA compliance.</t>
  </si>
  <si>
    <t>Follow-up inquiries for FERPA compliance details will be institution/implementation specific.</t>
  </si>
  <si>
    <t>Do you support campus status monitoring through SNMPv3 or other means?</t>
  </si>
  <si>
    <t>Describe your plans to support monitoring.</t>
  </si>
  <si>
    <t>Please describe your monitoring support.</t>
  </si>
  <si>
    <t>Standard documentation question. With an on-premise device, the possibility to tie-in with existing monitoring/management systems is beneficial. The solution provider's response should be clear and concise.</t>
  </si>
  <si>
    <t>Follow-up inquiries for monitoring via SNMPv3 will be institution/implementation specific.</t>
  </si>
  <si>
    <t>Describe or provide a reference to any other safeguards used to monitor for malicious activity.</t>
  </si>
  <si>
    <t>Please detail your monitoring strategy</t>
  </si>
  <si>
    <t>This question is primarily focused on system(s) integrity and confidentiality. The solution provider's response should clearly state the system(s) capabilities to properly monitor for (and alert for) malicious activity.</t>
  </si>
  <si>
    <t>Follow-up inquiries for system monitoring will be institution/implementation specific.</t>
  </si>
  <si>
    <t>Describe how long your organization has conducted business in this area.</t>
  </si>
  <si>
    <t>Include the number of years and in what capacity.</t>
  </si>
  <si>
    <t>We want to establish longevity of a solution and whether or not a solution provider is new to the higher education space.</t>
  </si>
  <si>
    <t>Normally a solution provider will state their overall longevity but not talk about the software/service/product under evaluation. Follow-ups includes specific questions about the origins of the software/service/product and references will be requested.</t>
  </si>
  <si>
    <t>Do you have existing higher education customers?</t>
  </si>
  <si>
    <t>State your primary industry.</t>
  </si>
  <si>
    <t>Provide a list of higher education references, with contact information.</t>
  </si>
  <si>
    <t>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t>
  </si>
  <si>
    <t>A simple "yes" without any references or supporting information should be questioned. Question the size of institutions that are using the solution and the scope of their implementations.</t>
  </si>
  <si>
    <t>Does your solution process FERPA-related data?</t>
  </si>
  <si>
    <t>Does your solution process GDPR-related or PIPL-related data?</t>
  </si>
  <si>
    <t>To be added in a later version</t>
  </si>
  <si>
    <t>Does your solution process personal data regulated by state law(s) (e.g., CCPA)?</t>
  </si>
  <si>
    <t>Does your solution process user-provided data that may contain regulated information?</t>
  </si>
  <si>
    <t>Web Link to Product/Service Privacy Notice</t>
  </si>
  <si>
    <t>Have you had a personal data breach in the past three years that involved reporting to a governmental agency, notice to individuals (including voluntary notice), or notice to another organization or institution?*</t>
  </si>
  <si>
    <t>Provide documentation about the data breach and the resolution.</t>
  </si>
  <si>
    <t>Use this area to share information about your privacy practices that will assist those who are assessing your company data privacy program.*</t>
  </si>
  <si>
    <t>Share any details that would help data privacy analysts assess your solution.</t>
  </si>
  <si>
    <t>Have you had any data privacy policy or law violations in the past 36 months?</t>
  </si>
  <si>
    <t>Provide documentation about the data breach or privacy incident and the resolution.</t>
  </si>
  <si>
    <t>Do you have a dedicated data privacy staff or office?</t>
  </si>
  <si>
    <t>Describe your Data Privacy Office or plans, including size, talents, resources, etc.</t>
  </si>
  <si>
    <t>If you have completed a SOC 2 audit, does it include the Privacy Trust Service Principle?</t>
  </si>
  <si>
    <t xml:space="preserve">SOC 2 Type 2 audits can be conducted for any or all of five trust principles (confidentiality, integrity, availability, security, and privacy). Answer "yes" if your audit included the privacy principle. </t>
  </si>
  <si>
    <t>Do you conform with a specific industry-standard privacy framework (e.g., NIST Privacy Framework, GDPR, ISO 27701)?</t>
  </si>
  <si>
    <t>Provide any plans to conform.</t>
  </si>
  <si>
    <t>Does your employee onboarding and offboarding policy include training of employees on information security and data privacy?</t>
  </si>
  <si>
    <t>Do you have contractual agreements with third parties that require them to maintain standards and to comply with all regulatory requirements?*</t>
  </si>
  <si>
    <t xml:space="preserve">Do you perform privacy impact assesments of third parties that collect, process, or have access to personal data to ensure they meet industry and regulatory standards and to mitigate harmful, unethical, or discriminatory impacts on data subjects? </t>
  </si>
  <si>
    <t>State your plans to perform data privacy assessments of third parties.</t>
  </si>
  <si>
    <t>Provide a summary of your practices that assures that the third party will be subject to the appropriate standards regarding data privacy.</t>
  </si>
  <si>
    <t>Does your change management process include privacy review and approval?</t>
  </si>
  <si>
    <t xml:space="preserve">Please describe your process for privacy review. </t>
  </si>
  <si>
    <t>Do you have policy and procedure, currently implemented, guiding how privacy risks are mitigated until they can be resolved?</t>
  </si>
  <si>
    <t>Do you collect, process, or store demographic information?*</t>
  </si>
  <si>
    <t xml:space="preserve">Describe which demographic information you handle. </t>
  </si>
  <si>
    <t>Do you capture or create genetic, biometric, or behaviometric information (e.g.,  facial recognition or fingerprints)?*</t>
  </si>
  <si>
    <t xml:space="preserve">Briefly summarize your use of such informatoin and the protection thereof. </t>
  </si>
  <si>
    <t>Do you combine institutional data (including "de-identified," "anonymized," or otherwise masked data) with personal data from any other sources?*</t>
  </si>
  <si>
    <t>Describe the other sources and provide a list of elements, including any keys that connect the datasets.</t>
  </si>
  <si>
    <t>Is institutional data coming into or going out of the United States at any point during collection, processing, storage, or archiving?</t>
  </si>
  <si>
    <t>Describe where and whether you comply with the laws of that jurisdiction.</t>
  </si>
  <si>
    <t>Do you capture device information (e.g., IP address, MAC address)?</t>
  </si>
  <si>
    <t>Does any part of this service/project involve a web/app tracking component (e.g., use of web-tracking pixels, cookies)?</t>
  </si>
  <si>
    <t>Describe the tracking component and what is done with the information.</t>
  </si>
  <si>
    <t>Does your staff (or a third party) have access to institutional data (e.g., financial, PHI, or other sensitive information) through any means?</t>
  </si>
  <si>
    <t>Summarize the access that staff (or third parties) have to institutional data.</t>
  </si>
  <si>
    <t>Will you handle personal data in a manner compliant with all relevant laws, regulations, and applicable institution policies?</t>
  </si>
  <si>
    <t>Please indicate which regulatory requirements apply and how you comply.</t>
  </si>
  <si>
    <t>Do you have a documented privacy management process?</t>
  </si>
  <si>
    <t>Are there plans to implement?</t>
  </si>
  <si>
    <t>Describe privacy management process or provide links or attach documentation.</t>
  </si>
  <si>
    <t>Are privacy principles designed into the product lifecycle (i.e., privacy-by-design)?</t>
  </si>
  <si>
    <t>State why principles are not designed into the product lifecycle.</t>
  </si>
  <si>
    <t>Summarize the privacy principles designed into the product lifecycle.</t>
  </si>
  <si>
    <t>Provide reason for not complying.</t>
  </si>
  <si>
    <t>State how quickly the institution will be notified.</t>
  </si>
  <si>
    <t>Will you comply with the institution's policies regarding user privacy and data protection?</t>
  </si>
  <si>
    <t>Is your company subject to the laws and regulations of the institution's geographic region?</t>
  </si>
  <si>
    <t>Do you have a privacy awareness/training program?*</t>
  </si>
  <si>
    <t>Describe plans to include data privacy training.</t>
  </si>
  <si>
    <t>Is privacy awareness training mandatory for all employees?</t>
  </si>
  <si>
    <t>Describe plans to require.</t>
  </si>
  <si>
    <t>Summarize your privacy awareness training content and state how frequently employees are required to undergo privacy awareness training</t>
  </si>
  <si>
    <t>Is AI privacy and ethics awareness/training required for all employees who work with AI?</t>
  </si>
  <si>
    <t>Describe plans to include AI training.</t>
  </si>
  <si>
    <t>Do you have any decision-making processes that are completely automated (i.e., there is no human involvement)?</t>
  </si>
  <si>
    <t>Provide list of all fully automated decision-making processes.</t>
  </si>
  <si>
    <t>Do you have a documented process for managing automated processing, including validations, monitoring, and data subject requests?</t>
  </si>
  <si>
    <t>Provide documentation describing management processes.</t>
  </si>
  <si>
    <t>Do you have a documented policy for sharing information with law enforcement?</t>
  </si>
  <si>
    <t>Provide a high-level overview of the policy or plans to implement a policy.</t>
  </si>
  <si>
    <t>Do you share any institutional data with law enforcement without a valid warrant?*</t>
  </si>
  <si>
    <t xml:space="preserve">Describe the circumstances in which you share with law enforcement. </t>
  </si>
  <si>
    <t>Does your incident response team include a privacy analyst/officer?</t>
  </si>
  <si>
    <t>Will data be collected from or processed in or stored in the European Economic Area (EEA)?</t>
  </si>
  <si>
    <t>Describe where and what activities will take place in the EEA.</t>
  </si>
  <si>
    <t>Do you have a data protection officer (DPO)?</t>
  </si>
  <si>
    <t>Provide the name and contact information for the DPO.</t>
  </si>
  <si>
    <t>Will you sign appropriate GDPR Standard Contractual Clauses (SCCs) with the institution?</t>
  </si>
  <si>
    <t>Explain why.</t>
  </si>
  <si>
    <t>Will data be collected from or processed in or stored in China?</t>
  </si>
  <si>
    <t>Describe where and what activities will take place in China.</t>
  </si>
  <si>
    <t>Do you comply with PIPL security, privacy, and data localization requirements?</t>
  </si>
  <si>
    <t>Have you performed a Data Privacy Impact Assesssment for the solution/project?</t>
  </si>
  <si>
    <t>Do you provide an end-user privacy notice about privacy policies and procedures that identify the purpose(s) for which personal information is collected, used, retained, and disclosed?</t>
  </si>
  <si>
    <t>Do you describe the choices available to the individual and obtain implicit or explicit consent with respect to the collection, use, and disclosure of personal information?</t>
  </si>
  <si>
    <t>N/A is only an acceptable answer if you answered "no" to ALL of the following 7 questions: PRGN-01, 02, 03, 04 and PDAT-01, 02, 03</t>
  </si>
  <si>
    <t>Do you collect personal information only for the purpose(s) identified in the agreement with an institution or, if there is none, the purpose(s) identified in the privacy notice?</t>
  </si>
  <si>
    <t>N/A is only an acceptable answer if you answered "no" to ALL of the following 7 questions: PRGN-01, 02, 03, 04 and PDAT-01, 02, 04</t>
  </si>
  <si>
    <t>Do you have a documented list of personal data your service maintains?</t>
  </si>
  <si>
    <t>N/A is only an acceptable answer if you answered "no" to ALL of the following 7 questions: PRGN-01, 02, 03, 04 and PDAT-01, 02, 05</t>
  </si>
  <si>
    <t>Do you retain personal information for only as long as necessary to fulfill the stated purpose(s) or as required by law or regulation and thereafter appropriately dispose of such information?</t>
  </si>
  <si>
    <t>N/A is only an acceptable answer if you answered "no" to ALL of the following 7 questions: PRGN-01, 02, 03, 04 and PDAT-01, 02, 06</t>
  </si>
  <si>
    <t>Do you provide individuals with access to their personal information for review and update (i.e., data subject rights)?</t>
  </si>
  <si>
    <t>N/A is only an acceptable answer if you answered "no" to ALL of the following 7 questions: PRGN-01, 02, 03, 04 and PDAT-01, 02, 07</t>
  </si>
  <si>
    <t>Do you disclose personal information to third parties only for the purpose(s) identified in the privacy notice or with the implicit or explicit consent of the individual?</t>
  </si>
  <si>
    <t>N/A is only an acceptable answer if you answered "no" to ALL of the following 7 questions: PRGN-01, 02, 03, 04 and PDAT-01, 02, 08</t>
  </si>
  <si>
    <t>Do you protect personal information against unauthorized access (both physical and logical)?</t>
  </si>
  <si>
    <t>N/A is only an acceptable answer if you answered "no" to ALL of the following 7 questions: PRGN-01, 02, 03, 04 and PDAT-01, 02, 09</t>
  </si>
  <si>
    <t>Do you maintain accurate, complete, and relevant personal information for the purposes identified in the privacy notice?</t>
  </si>
  <si>
    <t>N/A is only an acceptable answer if you answered "no" to ALL of the following 7 questions: PRGN-01, 02, 03, 04 and PDAT-01, 02, 10</t>
  </si>
  <si>
    <t>Do you have procedures to address privacy-related noncompliance complaints and disputes?</t>
  </si>
  <si>
    <t>N/A is only an acceptable answer if you answered "no" to ALL of the following 7 questions: PRGN-01, 02, 03, 04 and PDAT-01, 02, 11</t>
  </si>
  <si>
    <t>Do you "anonymize," "de-identify," or otherwise mask personal data?</t>
  </si>
  <si>
    <t>N/A is only an acceptable answer if you answered "no" to ALL of the following 7 questions: PRGN-01, 02, 03, 04 and PDAT-01, 02, 12</t>
  </si>
  <si>
    <t xml:space="preserve">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 </t>
  </si>
  <si>
    <t>N/A is only an acceptable answer if you answered "no" to ALL of the following 7 questions: PRGN-01, 02, 03, 04 and PDAT-01, 02, 13</t>
  </si>
  <si>
    <t>Do you certify stop-processing requests, including any data that is processed by a third party on your behalf?</t>
  </si>
  <si>
    <t>N/A is only an acceptable answer if you answered "no" to ALL of the following 7 questions: PRGN-01, 02, 03, 04 and PDAT-01, 02, 14</t>
  </si>
  <si>
    <t>Do you have a process to review code for ethical considerations?</t>
  </si>
  <si>
    <t>Does your service use AI for the processing of institutional data?</t>
  </si>
  <si>
    <t>If REQU-04 is no, populate solution provider answer with B5 in Auto Responses tab</t>
  </si>
  <si>
    <t>Is any institutional data retained in AI processing?*</t>
  </si>
  <si>
    <t>Do you have agreements in place with third parties or subprocessors regarding the protection of customer data and use of AI?*</t>
  </si>
  <si>
    <t>Will institutional data be processed through a third party or subprocessor that also uses AI?</t>
  </si>
  <si>
    <t>Is AI processing limited to fully licensed commercial enterprise AI services?</t>
  </si>
  <si>
    <t>Will institutional data be used or processed by any shared AI services?</t>
  </si>
  <si>
    <t>Do you have safeguards in place to protect institutional data and data privacy from unintended AI queries or processing?</t>
  </si>
  <si>
    <t>Do you provide choice to the user to opt out of AI use?</t>
  </si>
  <si>
    <t>Does your solution leverage machine learning (ML) or do you plan to do so in the next 12 months?</t>
  </si>
  <si>
    <t>Trigger for ML Questions</t>
  </si>
  <si>
    <t>Does your solution leverage a large language model (LLM) or do you plan to do so in the next 12 months?</t>
  </si>
  <si>
    <t>Trigger for LLM Questions</t>
  </si>
  <si>
    <t>Does your solution have an AI risk model when developing or implementing your solution's AI model?*</t>
  </si>
  <si>
    <t>Examples include AI RMF, OWASP Top 10, RAFT, MITRE ATLAS.</t>
  </si>
  <si>
    <t>Can your solution's AI features be disabled by tenant and/or user?*</t>
  </si>
  <si>
    <t>Looking for granular access for and ability to disable AI-related features.</t>
  </si>
  <si>
    <t>Have your staff completed responsible AI training?*</t>
  </si>
  <si>
    <t>Provide the responsible AI training provided to your staff and its frequency.</t>
  </si>
  <si>
    <t>Please describe the capabilities of your solution's AI features.</t>
  </si>
  <si>
    <t>Looking for the capabilities, use-case, goals, and benefits of the AI model or feature(s).</t>
  </si>
  <si>
    <t>Does your solution support business rules to protect sensitive data from being ingested by the AI model?</t>
  </si>
  <si>
    <t>Looking for business rules, model assertions, or prediction limiters to mitigate exposure of senstive data through model inputs.</t>
  </si>
  <si>
    <t>Are your AI developer's policies, processes, procedures, and practices across the organization related to the mapping, measuring, and managing of AI risks conspicuously posted, unambiguous, and implemented effectively?*</t>
  </si>
  <si>
    <t>Looking for responsible AI development policies and practices.</t>
  </si>
  <si>
    <t>Have you identified and measured AI risks?*</t>
  </si>
  <si>
    <t>Looking for documentation and policies around measuring AI risk.</t>
  </si>
  <si>
    <t>In the event of an incident, can your solution's AI features be disabled in a timely manner?*</t>
  </si>
  <si>
    <t>Looking for incident response procedure for shutting down and re-enabling model features due to a security event. Please provide the amount of time it would take to disable your solution's AI feature(s).</t>
  </si>
  <si>
    <t>If disabled because of an incident, can your solution's AI features be re-enabled in a timely manner?*</t>
  </si>
  <si>
    <t>Looking for incident response procedure for shutting down and re-enabling model features due to a security event. Please provide the amount of time it would take to renable your solution's AI feature(s).</t>
  </si>
  <si>
    <t>Do you have documented technical and procedural processes to address potential negative impacts of AI as described by the AI Risk Management Framework (RMF)?</t>
  </si>
  <si>
    <t>Looking for harm reduction as part of responsible AI development per NIST AI RMF, page 25.</t>
  </si>
  <si>
    <t>If sensitive data is introduced to your solution's AI model, can the data be removed from the AI model by request?*</t>
  </si>
  <si>
    <t>Looking for the ability to scrub sensitive insitutional data from your solution's AI model.</t>
  </si>
  <si>
    <t>Is user input data used to influence your solution's AI model?*</t>
  </si>
  <si>
    <t>Looking for protection of organizational data entered as inputs in a solution's AI feature(s).</t>
  </si>
  <si>
    <t>Do you provide logging for your solution's AI feature(s) that includes user, date, and action taken?*</t>
  </si>
  <si>
    <t>Looking for the ability to audit AI feature(s) for a regulated data audit or incident response.</t>
  </si>
  <si>
    <t>Please describe how you validate user inputs.</t>
  </si>
  <si>
    <t>Looking for how the solution is checked for input anomalies, patterns, and malicious input rejection.</t>
  </si>
  <si>
    <t>Do you plan for and mitigate supply-chain risk related to your AI features?</t>
  </si>
  <si>
    <t>Looking for SAST (Static Application Security Testing) and SBOM (Software Bill of Materials) attestations.</t>
  </si>
  <si>
    <t>Do you separate ML training data from your ML solution data?*</t>
  </si>
  <si>
    <t>If REQU-04 is no, populate solution provider answer with B5 in Auto Responses tab; If AIQU-01 is no, populate with B9</t>
  </si>
  <si>
    <t>Looking for protection of training data.</t>
  </si>
  <si>
    <t>Do you authenticate and verify your ML model's feedback?*</t>
  </si>
  <si>
    <t>Looking for authentication and verification of feedback of the ML model to address the risk of model skewing.</t>
  </si>
  <si>
    <t>Is your ML training data vetted, validated, and verified before training the solution's AI model?</t>
  </si>
  <si>
    <t>Looking for policies/procedures about validating and verifying any data used to train the model through validation checks and employing multiple data labelers to validate the accuracy of the data labeling.</t>
  </si>
  <si>
    <t>Is your ML training data monitored and audited?</t>
  </si>
  <si>
    <t>Looking for how you reduce the risk of compromising training data.</t>
  </si>
  <si>
    <t>Have you limited access to your ML training data to only staff with an explicit business need?</t>
  </si>
  <si>
    <t>Looking for limited access to training data.</t>
  </si>
  <si>
    <t>Have you implemented adversarial training or other model defense mechanisms to protect your ML-related features?</t>
  </si>
  <si>
    <t>Looking for adversarial training or models that incorporate other defense mechanisms.</t>
  </si>
  <si>
    <t>Do you make your ML model transparent through documentation and log inputs and outputs?</t>
  </si>
  <si>
    <t>Looking for model transparency, logging of inputs and outputs, explainations for the model's predictions, and allowing the users to inspect the model's internal representations.</t>
  </si>
  <si>
    <t>Do you watermark your ML training data?</t>
  </si>
  <si>
    <t>Looking for watermarking of training data to aid in your incident response.</t>
  </si>
  <si>
    <t>Do you limit your solution's LLM privileges by default?*</t>
  </si>
  <si>
    <t>Looking for the LLM tool's privileges and permissions with consideration of the principle of least privilege.</t>
  </si>
  <si>
    <t>Is your LLM training data vetted, validated, and verified before training the solution's AI model?*</t>
  </si>
  <si>
    <t>If REQU-04 is no, populate solution provider answer with B5 in Auto Responses tab; If AIQU-02 is no, populate with B10</t>
  </si>
  <si>
    <t>Looking for policies/procedures for validating and verifying any data used to train the model through validation checks and employing multiple data labelers to validate the accuracy of the data labeling.</t>
  </si>
  <si>
    <t>Do any actions taken by your solution's LLM features or plugins require human intervention?*</t>
  </si>
  <si>
    <t xml:space="preserve">Looking for human intervention prior to LLM feature actions to mitigate permissions issues and unauthorized actions. </t>
  </si>
  <si>
    <t>Do you limit multiple LLM model plugins being called as part of a single input?*</t>
  </si>
  <si>
    <t>If REQU-04 is no, populate solution provider answer with B5 in Auto Responses tab; If AIQU-02 is no, populate with B9</t>
  </si>
  <si>
    <t>Looking for a limitation of plugins called per request to help limit data leakage and privilege escalation.</t>
  </si>
  <si>
    <t>Do you limit your solution's LLM resource use per request, per step, and per action?</t>
  </si>
  <si>
    <t>Looking for resource use limits to mitigate denial of service (DoS) attacks.</t>
  </si>
  <si>
    <t>Do you leverage LLM model tuning or other model validation mechanisms?</t>
  </si>
  <si>
    <t>Looking for fact-checking and accuracy tuning of the LLM outputs.</t>
  </si>
  <si>
    <t>AILM-07</t>
  </si>
  <si>
    <t>Do you perform taint tracing or tracking on all plugin content related to the LLM?</t>
  </si>
  <si>
    <t>Looking for taint tracing or tracking of LLM plugins to mitigate malicious inputs tuning and prompt engineering.</t>
  </si>
  <si>
    <t xml:space="preserve">This worksheet contains Auto-Responses that auto-populate the other worksheets and the context for when they are used. </t>
  </si>
  <si>
    <t>Question Auto-Response</t>
  </si>
  <si>
    <t>Context</t>
  </si>
  <si>
    <t>INSTRUCTIONS FOR ANALYSTS</t>
  </si>
  <si>
    <t>INSTRUCTIONS FOR HIGH-RISK SCORECARD</t>
  </si>
  <si>
    <t>DROPDOWN OPTIONS</t>
  </si>
  <si>
    <t>SECURITY FRAMEWORK OPTIONS</t>
  </si>
  <si>
    <t>QUESTION CATEGORY NAMES/TITLES</t>
  </si>
  <si>
    <t xml:space="preserve">Based on the response to REQU-01 on the "START HERE" tab, this question does not apply to this product or service. </t>
  </si>
  <si>
    <t>Does not offer a product or platform</t>
  </si>
  <si>
    <t xml:space="preserve">1. The scorecard below reflects those questions marked as "Critical Importance" or those where the "Non-Negotiable" box was checked. </t>
  </si>
  <si>
    <t>CIS Critical Security Controls v6.1</t>
  </si>
  <si>
    <t>Full Name</t>
  </si>
  <si>
    <t># of Questions</t>
  </si>
  <si>
    <t>Based on the response to REQU-02 on the "START HERE" tab, this question does not apply to this product or service.</t>
  </si>
  <si>
    <t>No interface for accessibility review</t>
  </si>
  <si>
    <t>GNRL</t>
  </si>
  <si>
    <t>Not a consultant</t>
  </si>
  <si>
    <t>ISO 27002:2013</t>
  </si>
  <si>
    <t>No AI features</t>
  </si>
  <si>
    <t>NIST Cybersecurity Framework</t>
  </si>
  <si>
    <t>REQU</t>
  </si>
  <si>
    <t>No HIPAA covered PHI</t>
  </si>
  <si>
    <t>Mark as Compliant</t>
  </si>
  <si>
    <t>NIST SP 800-171r1</t>
  </si>
  <si>
    <t>No PCI DSS</t>
  </si>
  <si>
    <t>Mark as Non-Compliant</t>
  </si>
  <si>
    <t>NIST SP 800-53r4</t>
  </si>
  <si>
    <t>Not on-prem</t>
  </si>
  <si>
    <t>Based on the response to AIQU-01 on the "START HERE" tab, this question does not apply to this product or service.</t>
  </si>
  <si>
    <t>Does not leverage machine learning</t>
  </si>
  <si>
    <t>Based on the response to AIQU-02 on the "START HERE" tab, this question does not apply to this product or service.</t>
  </si>
  <si>
    <t>Does not leverage a large language model</t>
  </si>
  <si>
    <t>DO complete the Product and Infrastructure worksheets.</t>
  </si>
  <si>
    <t>Yes to REQU-01</t>
  </si>
  <si>
    <t>DO NOT complete the Product and Infrastructure worksheets.</t>
  </si>
  <si>
    <t>NO to REQU-01</t>
  </si>
  <si>
    <t>Yes to REQU-02</t>
  </si>
  <si>
    <t>Does Not Apply/Do Not Score</t>
  </si>
  <si>
    <t>NO to REQU-02</t>
  </si>
  <si>
    <t>DO complete the Consulting section in the Case-Specific worksheet.</t>
  </si>
  <si>
    <t>YES to REQU-03</t>
  </si>
  <si>
    <t>DO NOT complete the Consulting section in the Case-Specific worksheet.</t>
  </si>
  <si>
    <t>NO to REQU-03</t>
  </si>
  <si>
    <t>Self-Managed</t>
  </si>
  <si>
    <t>DO complete the Artificial Intelligence (AI) worksheet.</t>
  </si>
  <si>
    <t>YES to REQU-04</t>
  </si>
  <si>
    <t>Physical Co-Location</t>
  </si>
  <si>
    <t>DO NOT complete the Artificial Intelligence (AI) worksheet.</t>
  </si>
  <si>
    <t>NO to REQU-04</t>
  </si>
  <si>
    <t>Virtual Co-Location</t>
  </si>
  <si>
    <t>DO complete the HIPAA section in the Case-Specific worksheet.</t>
  </si>
  <si>
    <t>YES to REQU-05</t>
  </si>
  <si>
    <t>AWS</t>
  </si>
  <si>
    <t>DO NOT complete the HIPAA section in the Case-Specific worksheet.</t>
  </si>
  <si>
    <t>NO to REQU-05</t>
  </si>
  <si>
    <t>Azure</t>
  </si>
  <si>
    <t>DO complete the PCI-DSS section in the Case-Specific worksheet.</t>
  </si>
  <si>
    <t>YES to REQU-06</t>
  </si>
  <si>
    <t>GCP</t>
  </si>
  <si>
    <t>DO NOT complete the PCI-DSS section in the Case-Specific worksheet.</t>
  </si>
  <si>
    <t>NO to REQU-06</t>
  </si>
  <si>
    <t>DO complete the On-Premises Data Solutions section in the Case-Specific worksheet.</t>
  </si>
  <si>
    <t>YES to REQU-07</t>
  </si>
  <si>
    <t>DO NOT complete the On-Premises Data Solutions section in the Case-Specific worksheet.</t>
  </si>
  <si>
    <t>NO to REQU-07</t>
  </si>
  <si>
    <t>Hosting option selection makes some questions N/A</t>
  </si>
  <si>
    <t>Based on the response to AIPL-03, this question does not apply to this product or service.</t>
  </si>
  <si>
    <t>Neutral until evaluated</t>
  </si>
  <si>
    <t>Based on the response</t>
  </si>
  <si>
    <t>AIQU</t>
  </si>
  <si>
    <t>AIGN</t>
  </si>
  <si>
    <t>AIPL</t>
  </si>
  <si>
    <t>AISC</t>
  </si>
  <si>
    <t>AIML</t>
  </si>
  <si>
    <t>AILM</t>
  </si>
  <si>
    <t xml:space="preserve">This worksheet is auto-populated with data taken from previous worksheets. </t>
  </si>
  <si>
    <t>ID Code</t>
  </si>
  <si>
    <t>Vendor Response</t>
  </si>
  <si>
    <t>Default Value</t>
  </si>
  <si>
    <t>Compliance Eval</t>
  </si>
  <si>
    <t>Non-negotiable Indicator</t>
  </si>
  <si>
    <t>Critical Indicator</t>
  </si>
  <si>
    <t>Potential Score</t>
  </si>
  <si>
    <t>Actual Score</t>
  </si>
  <si>
    <t>Non-Negotiable Count</t>
  </si>
  <si>
    <t>Non-Negotiable Total</t>
  </si>
  <si>
    <t>Non-Negotiable Location</t>
  </si>
  <si>
    <t>Critical Count</t>
  </si>
  <si>
    <t>Critical Total</t>
  </si>
  <si>
    <t>Critical Location</t>
  </si>
  <si>
    <r>
      <rPr>
        <sz val="11"/>
        <color indexed="8"/>
        <rFont val="Arial"/>
      </rPr>
      <t>GNRL-01</t>
    </r>
  </si>
  <si>
    <r>
      <rPr>
        <sz val="11"/>
        <color indexed="8"/>
        <rFont val="Arial"/>
      </rPr>
      <t>GNRL</t>
    </r>
  </si>
  <si>
    <r>
      <rPr>
        <sz val="11"/>
        <color indexed="8"/>
        <rFont val="Arial"/>
      </rPr>
      <t>NA</t>
    </r>
  </si>
  <si>
    <r>
      <rPr>
        <sz val="11"/>
        <color indexed="8"/>
        <rFont val="Arial"/>
      </rPr>
      <t>Not Scored</t>
    </r>
  </si>
  <si>
    <r>
      <rPr>
        <sz val="11"/>
        <color indexed="8"/>
        <rFont val="Arial"/>
      </rPr>
      <t>University of Amsterdam</t>
    </r>
  </si>
  <si>
    <r>
      <rPr>
        <sz val="11"/>
        <color indexed="8"/>
        <rFont val="Arial"/>
      </rPr>
      <t>Not scored</t>
    </r>
  </si>
  <si>
    <r>
      <rPr>
        <sz val="11"/>
        <color indexed="8"/>
        <rFont val="Arial"/>
      </rPr>
      <t>GNRL-02</t>
    </r>
  </si>
  <si>
    <r>
      <rPr>
        <sz val="11"/>
        <color indexed="8"/>
        <rFont val="Arial"/>
      </rPr>
      <t>JASP</t>
    </r>
  </si>
  <si>
    <r>
      <rPr>
        <sz val="11"/>
        <color indexed="8"/>
        <rFont val="Arial"/>
      </rPr>
      <t>GNRL-03</t>
    </r>
  </si>
  <si>
    <r>
      <rPr>
        <sz val="11"/>
        <color indexed="8"/>
        <rFont val="Arial"/>
      </rPr>
      <t>Statistics software</t>
    </r>
  </si>
  <si>
    <r>
      <rPr>
        <sz val="11"/>
        <color indexed="8"/>
        <rFont val="Arial"/>
      </rPr>
      <t>GNRL-04</t>
    </r>
  </si>
  <si>
    <r>
      <rPr>
        <sz val="11"/>
        <color indexed="8"/>
        <rFont val="Arial"/>
      </rPr>
      <t>Eric-Jan Wagenmakers</t>
    </r>
  </si>
  <si>
    <r>
      <rPr>
        <sz val="11"/>
        <color indexed="8"/>
        <rFont val="Arial"/>
      </rPr>
      <t>GNRL-05</t>
    </r>
  </si>
  <si>
    <r>
      <rPr>
        <sz val="11"/>
        <color indexed="8"/>
        <rFont val="Arial"/>
      </rPr>
      <t>Prof. dr.</t>
    </r>
  </si>
  <si>
    <r>
      <rPr>
        <sz val="11"/>
        <color indexed="8"/>
        <rFont val="Arial"/>
      </rPr>
      <t>GNRL-06</t>
    </r>
  </si>
  <si>
    <r>
      <rPr>
        <u val="single"/>
        <sz val="11"/>
        <color indexed="19"/>
        <rFont val="Arial"/>
      </rPr>
      <t>info@jasp-stats.org</t>
    </r>
  </si>
  <si>
    <r>
      <rPr>
        <sz val="11"/>
        <color indexed="8"/>
        <rFont val="Arial"/>
      </rPr>
      <t>GNRL-07</t>
    </r>
  </si>
  <si>
    <r>
      <rPr>
        <u val="single"/>
        <sz val="11"/>
        <color indexed="19"/>
        <rFont val="Arial"/>
      </rPr>
      <t>+31 (0)20 525 6420</t>
    </r>
  </si>
  <si>
    <r>
      <rPr>
        <sz val="11"/>
        <color indexed="8"/>
        <rFont val="Arial"/>
      </rPr>
      <t>GNRL-08</t>
    </r>
  </si>
  <si>
    <r>
      <rPr>
        <sz val="11"/>
        <color indexed="8"/>
        <rFont val="Arial"/>
      </rPr>
      <t>Netherlands</t>
    </r>
  </si>
  <si>
    <r>
      <rPr>
        <sz val="11"/>
        <color indexed="8"/>
        <rFont val="Arial"/>
      </rPr>
      <t>GNRL-09</t>
    </r>
  </si>
  <si>
    <r>
      <rPr>
        <sz val="11"/>
        <color indexed="8"/>
        <rFont val="Arial"/>
      </rPr>
      <t>Amsterdam</t>
    </r>
  </si>
  <si>
    <r>
      <rPr>
        <sz val="11"/>
        <color indexed="8"/>
        <rFont val="Arial"/>
      </rPr>
      <t>COMP</t>
    </r>
  </si>
  <si>
    <r>
      <rPr>
        <sz val="11"/>
        <color indexed="8"/>
        <rFont val="Arial"/>
      </rPr>
      <t>Start Here</t>
    </r>
  </si>
  <si>
    <r>
      <rPr>
        <sz val="11"/>
        <color indexed="8"/>
        <rFont val="Arial"/>
      </rPr>
      <t>Yes</t>
    </r>
  </si>
  <si>
    <r>
      <rPr>
        <sz val="11"/>
        <color indexed="8"/>
        <rFont val="Arial"/>
      </rPr>
      <t>Critical Importance</t>
    </r>
  </si>
  <si>
    <r>
      <rPr>
        <sz val="11"/>
        <color indexed="8"/>
        <rFont val="Arial"/>
      </rPr>
      <t>COMP-02</t>
    </r>
  </si>
  <si>
    <r>
      <rPr>
        <sz val="11"/>
        <color indexed="8"/>
        <rFont val="Arial"/>
      </rPr>
      <t>Minor Importance</t>
    </r>
  </si>
  <si>
    <r>
      <rPr>
        <sz val="11"/>
        <color indexed="8"/>
        <rFont val="Arial"/>
      </rPr>
      <t>COMP-03</t>
    </r>
  </si>
  <si>
    <r>
      <rPr>
        <sz val="11"/>
        <color indexed="8"/>
        <rFont val="Arial"/>
      </rPr>
      <t>COMP-04</t>
    </r>
  </si>
  <si>
    <r>
      <rPr>
        <sz val="11"/>
        <color indexed="8"/>
        <rFont val="Arial"/>
      </rPr>
      <t>No</t>
    </r>
  </si>
  <si>
    <r>
      <rPr>
        <sz val="11"/>
        <color indexed="8"/>
        <rFont val="Arial"/>
      </rPr>
      <t>COMP-05</t>
    </r>
  </si>
  <si>
    <r>
      <rPr>
        <sz val="11"/>
        <color indexed="8"/>
        <rFont val="Arial"/>
      </rPr>
      <t>REQU-01</t>
    </r>
  </si>
  <si>
    <r>
      <rPr>
        <sz val="11"/>
        <color indexed="8"/>
        <rFont val="Arial"/>
      </rPr>
      <t>REQU</t>
    </r>
  </si>
  <si>
    <r>
      <rPr>
        <sz val="11"/>
        <color indexed="8"/>
        <rFont val="Arial"/>
      </rPr>
      <t>REQU-02</t>
    </r>
  </si>
  <si>
    <r>
      <rPr>
        <sz val="11"/>
        <color indexed="8"/>
        <rFont val="Arial"/>
      </rPr>
      <t>REQU-03</t>
    </r>
  </si>
  <si>
    <r>
      <rPr>
        <sz val="11"/>
        <color indexed="8"/>
        <rFont val="Arial"/>
      </rPr>
      <t>REQU-04</t>
    </r>
  </si>
  <si>
    <r>
      <rPr>
        <sz val="11"/>
        <color indexed="8"/>
        <rFont val="Arial"/>
      </rPr>
      <t>REQU-05</t>
    </r>
  </si>
  <si>
    <r>
      <rPr>
        <sz val="11"/>
        <color indexed="8"/>
        <rFont val="Arial"/>
      </rPr>
      <t>REQU-06</t>
    </r>
  </si>
  <si>
    <r>
      <rPr>
        <sz val="11"/>
        <color indexed="8"/>
        <rFont val="Arial"/>
      </rPr>
      <t>REQU-07</t>
    </r>
  </si>
  <si>
    <r>
      <rPr>
        <sz val="11"/>
        <color indexed="8"/>
        <rFont val="Arial"/>
      </rPr>
      <t>REQU-08</t>
    </r>
  </si>
  <si>
    <r>
      <rPr>
        <sz val="11"/>
        <color indexed="8"/>
        <rFont val="Arial"/>
      </rPr>
      <t>Does your solution have access to personal or institutional data?</t>
    </r>
  </si>
  <si>
    <r>
      <rPr>
        <sz val="11"/>
        <color indexed="8"/>
        <rFont val="Arial"/>
      </rPr>
      <t>DOCU</t>
    </r>
  </si>
  <si>
    <r>
      <rPr>
        <sz val="11"/>
        <color indexed="8"/>
        <rFont val="Arial"/>
      </rPr>
      <t>Do you have a well-documented business continuity plan (BCP), with a clear owner, that is tested annually?*</t>
    </r>
  </si>
  <si>
    <r>
      <rPr>
        <sz val="11"/>
        <color indexed="8"/>
        <rFont val="Arial"/>
      </rPr>
      <t>Organization</t>
    </r>
  </si>
  <si>
    <r>
      <rPr>
        <sz val="11"/>
        <color indexed="8"/>
        <rFont val="Arial"/>
      </rPr>
      <t>DOCU-03</t>
    </r>
  </si>
  <si>
    <r>
      <rPr>
        <sz val="11"/>
        <color indexed="8"/>
        <rFont val="Arial"/>
      </rPr>
      <t>Standard Importance</t>
    </r>
  </si>
  <si>
    <r>
      <rPr>
        <sz val="11"/>
        <color indexed="8"/>
        <rFont val="Arial"/>
      </rPr>
      <t>DOCU-04</t>
    </r>
  </si>
  <si>
    <r>
      <rPr>
        <sz val="11"/>
        <color indexed="8"/>
        <rFont val="Arial"/>
      </rPr>
      <t>DOCU-05</t>
    </r>
  </si>
  <si>
    <r>
      <rPr>
        <sz val="11"/>
        <color indexed="8"/>
        <rFont val="Arial"/>
      </rPr>
      <t>DOCU-06</t>
    </r>
  </si>
  <si>
    <r>
      <rPr>
        <sz val="11"/>
        <color indexed="8"/>
        <rFont val="Arial"/>
      </rPr>
      <t>DOCU-07</t>
    </r>
  </si>
  <si>
    <r>
      <rPr>
        <sz val="11"/>
        <color indexed="8"/>
        <rFont val="Arial"/>
      </rPr>
      <t>ITAC-01</t>
    </r>
  </si>
  <si>
    <r>
      <rPr>
        <sz val="11"/>
        <color indexed="8"/>
        <rFont val="Arial"/>
      </rPr>
      <t>ITAC</t>
    </r>
  </si>
  <si>
    <r>
      <rPr>
        <sz val="11"/>
        <color indexed="8"/>
        <rFont val="Arial"/>
      </rPr>
      <t>ITAC-02</t>
    </r>
  </si>
  <si>
    <r>
      <rPr>
        <sz val="11"/>
        <color indexed="8"/>
        <rFont val="Arial"/>
      </rPr>
      <t>ITAC-03</t>
    </r>
  </si>
  <si>
    <r>
      <rPr>
        <sz val="11"/>
        <color indexed="8"/>
        <rFont val="Arial"/>
      </rPr>
      <t>ITAC-04</t>
    </r>
  </si>
  <si>
    <r>
      <rPr>
        <sz val="11"/>
        <color indexed="8"/>
        <rFont val="Arial"/>
      </rPr>
      <t>ITAC-05</t>
    </r>
  </si>
  <si>
    <r>
      <rPr>
        <u val="single"/>
        <sz val="11"/>
        <color indexed="19"/>
        <rFont val="Arial"/>
      </rPr>
      <t>https://jasp-stats.org/wp-content/uploads/2023/07/VPAT_JASP.pdf</t>
    </r>
  </si>
  <si>
    <r>
      <rPr>
        <sz val="11"/>
        <color indexed="8"/>
        <rFont val="Arial"/>
      </rPr>
      <t>IT Accessibility</t>
    </r>
  </si>
  <si>
    <r>
      <rPr>
        <sz val="11"/>
        <color indexed="8"/>
        <rFont val="Arial"/>
      </rPr>
      <t>ITAC-10</t>
    </r>
  </si>
  <si>
    <r>
      <rPr>
        <sz val="11"/>
        <color indexed="8"/>
        <rFont val="Arial"/>
      </rPr>
      <t>ITAC-11</t>
    </r>
  </si>
  <si>
    <r>
      <rPr>
        <sz val="11"/>
        <color indexed="8"/>
        <rFont val="Arial"/>
      </rPr>
      <t>ITAC-12</t>
    </r>
  </si>
  <si>
    <r>
      <rPr>
        <sz val="11"/>
        <color indexed="8"/>
        <rFont val="Arial"/>
      </rPr>
      <t>ITAC-13</t>
    </r>
  </si>
  <si>
    <r>
      <rPr>
        <sz val="11"/>
        <color indexed="8"/>
        <rFont val="Arial"/>
      </rPr>
      <t>ITAC-14</t>
    </r>
  </si>
  <si>
    <r>
      <rPr>
        <sz val="11"/>
        <color indexed="8"/>
        <rFont val="Arial"/>
      </rPr>
      <t>ITAC-15</t>
    </r>
  </si>
  <si>
    <r>
      <rPr>
        <sz val="11"/>
        <color indexed="8"/>
        <rFont val="Arial"/>
      </rPr>
      <t>ITAC-16</t>
    </r>
  </si>
  <si>
    <r>
      <rPr>
        <sz val="11"/>
        <color indexed="8"/>
        <rFont val="Arial"/>
      </rPr>
      <t>ITAC-17</t>
    </r>
  </si>
  <si>
    <r>
      <rPr>
        <sz val="11"/>
        <color indexed="8"/>
        <rFont val="Arial"/>
      </rPr>
      <t>ITAC-18</t>
    </r>
  </si>
  <si>
    <r>
      <rPr>
        <sz val="11"/>
        <color indexed="8"/>
        <rFont val="Arial"/>
      </rPr>
      <t>THRD</t>
    </r>
  </si>
  <si>
    <r>
      <rPr>
        <sz val="11"/>
        <color indexed="8"/>
        <rFont val="Arial"/>
      </rPr>
      <t>THRD-05</t>
    </r>
  </si>
  <si>
    <r>
      <rPr>
        <sz val="11"/>
        <color indexed="8"/>
        <rFont val="Arial"/>
      </rPr>
      <t>CONS</t>
    </r>
  </si>
  <si>
    <r>
      <rPr>
        <sz val="11"/>
        <color indexed="8"/>
        <rFont val="Arial"/>
      </rPr>
      <t>Case-Specific</t>
    </r>
  </si>
  <si>
    <r>
      <rPr>
        <sz val="11"/>
        <color indexed="8"/>
        <rFont val="Arial"/>
      </rPr>
      <t>CONS-05</t>
    </r>
  </si>
  <si>
    <r>
      <rPr>
        <sz val="11"/>
        <color indexed="8"/>
        <rFont val="Arial"/>
      </rPr>
      <t>CONS-06</t>
    </r>
  </si>
  <si>
    <r>
      <rPr>
        <sz val="11"/>
        <color indexed="8"/>
        <rFont val="Arial"/>
      </rPr>
      <t>CONS-07</t>
    </r>
  </si>
  <si>
    <r>
      <rPr>
        <sz val="11"/>
        <color indexed="8"/>
        <rFont val="Arial"/>
      </rPr>
      <t>Will the consultant require an account within the institution's domain (@*.edu)?</t>
    </r>
  </si>
  <si>
    <r>
      <rPr>
        <sz val="11"/>
        <color indexed="8"/>
        <rFont val="Arial"/>
      </rPr>
      <t>CONS-08</t>
    </r>
  </si>
  <si>
    <r>
      <rPr>
        <sz val="11"/>
        <color indexed="8"/>
        <rFont val="Arial"/>
      </rPr>
      <t>CONS-09</t>
    </r>
  </si>
  <si>
    <r>
      <rPr>
        <sz val="11"/>
        <color indexed="8"/>
        <rFont val="Arial"/>
      </rPr>
      <t>Will the consultant need remote access to the institution's network or systems?</t>
    </r>
  </si>
  <si>
    <r>
      <rPr>
        <sz val="11"/>
        <color indexed="8"/>
        <rFont val="Arial"/>
      </rPr>
      <t>APPL</t>
    </r>
  </si>
  <si>
    <r>
      <rPr>
        <sz val="11"/>
        <color indexed="8"/>
        <rFont val="Arial"/>
      </rPr>
      <t>Infrastructure</t>
    </r>
  </si>
  <si>
    <r>
      <rPr>
        <sz val="11"/>
        <color indexed="8"/>
        <rFont val="Arial"/>
      </rPr>
      <t>Do you have software testing processes (dynamic or static) that are established and followed?*</t>
    </r>
  </si>
  <si>
    <r>
      <rPr>
        <sz val="11"/>
        <color indexed="8"/>
        <rFont val="Arial"/>
      </rPr>
      <t>APPL-08</t>
    </r>
  </si>
  <si>
    <r>
      <rPr>
        <sz val="11"/>
        <color indexed="8"/>
        <rFont val="Arial"/>
      </rPr>
      <t>APPL-09</t>
    </r>
  </si>
  <si>
    <r>
      <rPr>
        <sz val="11"/>
        <color indexed="8"/>
        <rFont val="Arial"/>
      </rPr>
      <t>APPL-10</t>
    </r>
  </si>
  <si>
    <r>
      <rPr>
        <sz val="11"/>
        <color indexed="8"/>
        <rFont val="Arial"/>
      </rPr>
      <t>APPL-11</t>
    </r>
  </si>
  <si>
    <r>
      <rPr>
        <sz val="11"/>
        <color indexed="8"/>
        <rFont val="Arial"/>
      </rPr>
      <t>APPL-12</t>
    </r>
  </si>
  <si>
    <r>
      <rPr>
        <sz val="11"/>
        <color indexed="8"/>
        <rFont val="Arial"/>
      </rPr>
      <t>APPL-13</t>
    </r>
  </si>
  <si>
    <r>
      <rPr>
        <sz val="11"/>
        <color indexed="8"/>
        <rFont val="Arial"/>
      </rPr>
      <t>N/A</t>
    </r>
  </si>
  <si>
    <r>
      <rPr>
        <sz val="11"/>
        <color indexed="8"/>
        <rFont val="Arial"/>
      </rPr>
      <t>APPL-14</t>
    </r>
  </si>
  <si>
    <r>
      <rPr>
        <sz val="11"/>
        <color indexed="8"/>
        <rFont val="Arial"/>
      </rPr>
      <t>AAAI</t>
    </r>
  </si>
  <si>
    <r>
      <rPr>
        <sz val="11"/>
        <color indexed="8"/>
        <rFont val="Arial"/>
      </rPr>
      <t>Product</t>
    </r>
  </si>
  <si>
    <r>
      <rPr>
        <sz val="11"/>
        <color indexed="8"/>
        <rFont val="Arial"/>
      </rPr>
      <t>AAAI-12</t>
    </r>
  </si>
  <si>
    <r>
      <rPr>
        <sz val="11"/>
        <color indexed="8"/>
        <rFont val="Arial"/>
      </rPr>
      <t>AAAI-13</t>
    </r>
  </si>
  <si>
    <r>
      <rPr>
        <sz val="11"/>
        <color indexed="8"/>
        <rFont val="Arial"/>
      </rPr>
      <t>AAAI-14</t>
    </r>
  </si>
  <si>
    <r>
      <rPr>
        <sz val="11"/>
        <color indexed="8"/>
        <rFont val="Arial"/>
      </rPr>
      <t>AAAI-15</t>
    </r>
  </si>
  <si>
    <r>
      <rPr>
        <sz val="11"/>
        <color indexed="8"/>
        <rFont val="Arial"/>
      </rPr>
      <t>AAAI-16</t>
    </r>
  </si>
  <si>
    <r>
      <rPr>
        <sz val="11"/>
        <color indexed="8"/>
        <rFont val="Arial"/>
      </rPr>
      <t>AAAI-17</t>
    </r>
  </si>
  <si>
    <r>
      <rPr>
        <sz val="11"/>
        <color indexed="8"/>
        <rFont val="Arial"/>
      </rPr>
      <t>AAAI-18</t>
    </r>
  </si>
  <si>
    <r>
      <rPr>
        <sz val="11"/>
        <color indexed="8"/>
        <rFont val="Arial"/>
      </rPr>
      <t>CHNG</t>
    </r>
  </si>
  <si>
    <r>
      <rPr>
        <sz val="11"/>
        <color indexed="8"/>
        <rFont val="Arial"/>
      </rPr>
      <t>CHNG-04</t>
    </r>
  </si>
  <si>
    <r>
      <rPr>
        <sz val="11"/>
        <color indexed="8"/>
        <rFont val="Arial"/>
      </rPr>
      <t>CHNG-05</t>
    </r>
  </si>
  <si>
    <r>
      <rPr>
        <sz val="11"/>
        <color indexed="8"/>
        <rFont val="Arial"/>
      </rPr>
      <t>CHNG-06</t>
    </r>
  </si>
  <si>
    <r>
      <rPr>
        <sz val="11"/>
        <color indexed="8"/>
        <rFont val="Arial"/>
      </rPr>
      <t>CHNG-07</t>
    </r>
  </si>
  <si>
    <r>
      <rPr>
        <sz val="11"/>
        <color indexed="8"/>
        <rFont val="Arial"/>
      </rPr>
      <t>CHNG-08</t>
    </r>
  </si>
  <si>
    <r>
      <rPr>
        <sz val="11"/>
        <color indexed="8"/>
        <rFont val="Arial"/>
      </rPr>
      <t>CHNG-09</t>
    </r>
  </si>
  <si>
    <r>
      <rPr>
        <sz val="11"/>
        <color indexed="8"/>
        <rFont val="Arial"/>
      </rPr>
      <t>CHNG-10</t>
    </r>
  </si>
  <si>
    <r>
      <rPr>
        <sz val="11"/>
        <color indexed="8"/>
        <rFont val="Arial"/>
      </rPr>
      <t>CHNG-11</t>
    </r>
  </si>
  <si>
    <r>
      <rPr>
        <sz val="11"/>
        <color indexed="8"/>
        <rFont val="Arial"/>
      </rPr>
      <t>CHNG-12</t>
    </r>
  </si>
  <si>
    <r>
      <rPr>
        <sz val="11"/>
        <color indexed="8"/>
        <rFont val="Arial"/>
      </rPr>
      <t>CHNG-13</t>
    </r>
  </si>
  <si>
    <r>
      <rPr>
        <sz val="11"/>
        <color indexed="8"/>
        <rFont val="Arial"/>
      </rPr>
      <t>CHNG-14</t>
    </r>
  </si>
  <si>
    <r>
      <rPr>
        <sz val="11"/>
        <color indexed="8"/>
        <rFont val="Arial"/>
      </rPr>
      <t>CHNG-15</t>
    </r>
  </si>
  <si>
    <r>
      <rPr>
        <sz val="11"/>
        <color indexed="8"/>
        <rFont val="Arial"/>
      </rPr>
      <t>CHNG-16</t>
    </r>
  </si>
  <si>
    <r>
      <rPr>
        <sz val="11"/>
        <color indexed="8"/>
        <rFont val="Arial"/>
      </rPr>
      <t>DATA</t>
    </r>
  </si>
  <si>
    <r>
      <rPr>
        <sz val="11"/>
        <color indexed="8"/>
        <rFont val="Arial"/>
      </rPr>
      <t>DATA-09</t>
    </r>
  </si>
  <si>
    <r>
      <rPr>
        <sz val="11"/>
        <color indexed="8"/>
        <rFont val="Arial"/>
      </rPr>
      <t>DATA-10</t>
    </r>
  </si>
  <si>
    <r>
      <rPr>
        <sz val="11"/>
        <color indexed="8"/>
        <rFont val="Arial"/>
      </rPr>
      <t>DATA-11</t>
    </r>
  </si>
  <si>
    <r>
      <rPr>
        <sz val="11"/>
        <color indexed="8"/>
        <rFont val="Arial"/>
      </rPr>
      <t>DATA-12</t>
    </r>
  </si>
  <si>
    <r>
      <rPr>
        <sz val="11"/>
        <color indexed="8"/>
        <rFont val="Arial"/>
      </rPr>
      <t>DATA-13</t>
    </r>
  </si>
  <si>
    <r>
      <rPr>
        <sz val="11"/>
        <color indexed="8"/>
        <rFont val="Arial"/>
      </rPr>
      <t>DATA-15</t>
    </r>
  </si>
  <si>
    <r>
      <rPr>
        <sz val="11"/>
        <color indexed="8"/>
        <rFont val="Arial"/>
      </rPr>
      <t>DATA-16</t>
    </r>
  </si>
  <si>
    <r>
      <rPr>
        <sz val="11"/>
        <color indexed="8"/>
        <rFont val="Arial"/>
      </rPr>
      <t>DATA-17</t>
    </r>
  </si>
  <si>
    <r>
      <rPr>
        <sz val="11"/>
        <color indexed="8"/>
        <rFont val="Arial"/>
      </rPr>
      <t>DATA-18</t>
    </r>
  </si>
  <si>
    <r>
      <rPr>
        <sz val="11"/>
        <color indexed="8"/>
        <rFont val="Arial"/>
      </rPr>
      <t>DATA-19</t>
    </r>
  </si>
  <si>
    <r>
      <rPr>
        <sz val="11"/>
        <color indexed="8"/>
        <rFont val="Arial"/>
      </rPr>
      <t>DATA-20</t>
    </r>
  </si>
  <si>
    <r>
      <rPr>
        <sz val="11"/>
        <color indexed="8"/>
        <rFont val="Arial"/>
      </rPr>
      <t>DATA-21</t>
    </r>
  </si>
  <si>
    <r>
      <rPr>
        <sz val="11"/>
        <color indexed="8"/>
        <rFont val="Arial"/>
      </rPr>
      <t>DATA-22</t>
    </r>
  </si>
  <si>
    <r>
      <rPr>
        <sz val="11"/>
        <color indexed="8"/>
        <rFont val="Arial"/>
      </rPr>
      <t>DATA-14</t>
    </r>
  </si>
  <si>
    <r>
      <rPr>
        <sz val="11"/>
        <color indexed="8"/>
        <rFont val="Arial"/>
      </rPr>
      <t>DATA-23</t>
    </r>
  </si>
  <si>
    <r>
      <rPr>
        <sz val="11"/>
        <color indexed="8"/>
        <rFont val="Arial"/>
      </rPr>
      <t>DCTR-01</t>
    </r>
  </si>
  <si>
    <r>
      <rPr>
        <sz val="11"/>
        <color indexed="8"/>
        <rFont val="Arial"/>
      </rPr>
      <t>DCTR</t>
    </r>
  </si>
  <si>
    <r>
      <rPr>
        <sz val="11"/>
        <color indexed="8"/>
        <rFont val="Arial"/>
      </rPr>
      <t>Hybrid/Other</t>
    </r>
  </si>
  <si>
    <r>
      <rPr>
        <sz val="11"/>
        <color indexed="8"/>
        <rFont val="Arial"/>
      </rPr>
      <t>DCTR-02</t>
    </r>
  </si>
  <si>
    <r>
      <rPr>
        <sz val="11"/>
        <color indexed="8"/>
        <rFont val="Arial"/>
      </rPr>
      <t>DCTR-03</t>
    </r>
  </si>
  <si>
    <r>
      <rPr>
        <sz val="11"/>
        <color indexed="8"/>
        <rFont val="Arial"/>
      </rPr>
      <t>DCTR-04</t>
    </r>
  </si>
  <si>
    <r>
      <rPr>
        <sz val="11"/>
        <color indexed="8"/>
        <rFont val="Arial"/>
      </rPr>
      <t>DCTR-05</t>
    </r>
  </si>
  <si>
    <r>
      <rPr>
        <sz val="11"/>
        <color indexed="8"/>
        <rFont val="Arial"/>
      </rPr>
      <t>DCTR-07</t>
    </r>
  </si>
  <si>
    <r>
      <rPr>
        <sz val="11"/>
        <color indexed="8"/>
        <rFont val="Arial"/>
      </rPr>
      <t>DCTR-08</t>
    </r>
  </si>
  <si>
    <r>
      <rPr>
        <sz val="11"/>
        <color indexed="8"/>
        <rFont val="Arial"/>
      </rPr>
      <t>DCTR-09</t>
    </r>
  </si>
  <si>
    <r>
      <rPr>
        <sz val="11"/>
        <color indexed="8"/>
        <rFont val="Arial"/>
      </rPr>
      <t>DCTR-11</t>
    </r>
  </si>
  <si>
    <r>
      <rPr>
        <sz val="11"/>
        <color indexed="8"/>
        <rFont val="Arial"/>
      </rPr>
      <t>DCTR-12</t>
    </r>
  </si>
  <si>
    <r>
      <rPr>
        <sz val="11"/>
        <color indexed="8"/>
        <rFont val="Arial"/>
      </rPr>
      <t>DCTR-13</t>
    </r>
  </si>
  <si>
    <r>
      <rPr>
        <sz val="11"/>
        <color indexed="8"/>
        <rFont val="Arial"/>
      </rPr>
      <t>DCTR-14</t>
    </r>
  </si>
  <si>
    <r>
      <rPr>
        <sz val="11"/>
        <color indexed="8"/>
        <rFont val="Arial"/>
      </rPr>
      <t>DCTR-15</t>
    </r>
  </si>
  <si>
    <r>
      <rPr>
        <sz val="11"/>
        <color indexed="8"/>
        <rFont val="Arial"/>
      </rPr>
      <t>DCTR-16</t>
    </r>
  </si>
  <si>
    <r>
      <rPr>
        <sz val="11"/>
        <color indexed="8"/>
        <rFont val="Arial"/>
      </rPr>
      <t>FIDP</t>
    </r>
  </si>
  <si>
    <r>
      <rPr>
        <sz val="11"/>
        <color indexed="8"/>
        <rFont val="Arial"/>
      </rPr>
      <t>FIDP-06</t>
    </r>
  </si>
  <si>
    <r>
      <rPr>
        <sz val="11"/>
        <color indexed="8"/>
        <rFont val="Arial"/>
      </rPr>
      <t>FIDP-07</t>
    </r>
  </si>
  <si>
    <r>
      <rPr>
        <sz val="11"/>
        <color indexed="8"/>
        <rFont val="Arial"/>
      </rPr>
      <t>FIDP-08</t>
    </r>
  </si>
  <si>
    <r>
      <rPr>
        <sz val="11"/>
        <color indexed="8"/>
        <rFont val="Arial"/>
      </rPr>
      <t>FIDP-09</t>
    </r>
  </si>
  <si>
    <r>
      <rPr>
        <sz val="11"/>
        <color indexed="8"/>
        <rFont val="Arial"/>
      </rPr>
      <t>FIDP-10</t>
    </r>
  </si>
  <si>
    <r>
      <rPr>
        <sz val="11"/>
        <color indexed="8"/>
        <rFont val="Arial"/>
      </rPr>
      <t>FIDP-11</t>
    </r>
  </si>
  <si>
    <r>
      <rPr>
        <sz val="11"/>
        <color indexed="8"/>
        <rFont val="Arial"/>
      </rPr>
      <t>PPPR</t>
    </r>
  </si>
  <si>
    <r>
      <rPr>
        <sz val="11"/>
        <color indexed="8"/>
        <rFont val="Arial"/>
      </rPr>
      <t>PPPR-04</t>
    </r>
  </si>
  <si>
    <r>
      <rPr>
        <sz val="11"/>
        <color indexed="8"/>
        <rFont val="Arial"/>
      </rPr>
      <t>PPPR-05</t>
    </r>
  </si>
  <si>
    <r>
      <rPr>
        <sz val="11"/>
        <color indexed="8"/>
        <rFont val="Arial"/>
      </rPr>
      <t>PPPR-06</t>
    </r>
  </si>
  <si>
    <r>
      <rPr>
        <sz val="11"/>
        <color indexed="8"/>
        <rFont val="Arial"/>
      </rPr>
      <t>PPPR-07</t>
    </r>
  </si>
  <si>
    <r>
      <rPr>
        <sz val="11"/>
        <color indexed="8"/>
        <rFont val="Arial"/>
      </rPr>
      <t>PPPR-08</t>
    </r>
  </si>
  <si>
    <r>
      <rPr>
        <sz val="11"/>
        <color indexed="8"/>
        <rFont val="Arial"/>
      </rPr>
      <t>PPPR-09</t>
    </r>
  </si>
  <si>
    <r>
      <rPr>
        <sz val="11"/>
        <color indexed="8"/>
        <rFont val="Arial"/>
      </rPr>
      <t>PPPR-10</t>
    </r>
  </si>
  <si>
    <r>
      <rPr>
        <sz val="11"/>
        <color indexed="8"/>
        <rFont val="Arial"/>
      </rPr>
      <t>PPPR-11</t>
    </r>
  </si>
  <si>
    <r>
      <rPr>
        <sz val="11"/>
        <color indexed="8"/>
        <rFont val="Arial"/>
      </rPr>
      <t>PPPR-12</t>
    </r>
  </si>
  <si>
    <r>
      <rPr>
        <sz val="11"/>
        <color indexed="8"/>
        <rFont val="Arial"/>
      </rPr>
      <t>PPPR-13</t>
    </r>
  </si>
  <si>
    <r>
      <rPr>
        <sz val="11"/>
        <color indexed="8"/>
        <rFont val="Arial"/>
      </rPr>
      <t>PPPR-14</t>
    </r>
  </si>
  <si>
    <r>
      <rPr>
        <sz val="11"/>
        <color indexed="8"/>
        <rFont val="Arial"/>
      </rPr>
      <t>PPPR-15</t>
    </r>
  </si>
  <si>
    <r>
      <rPr>
        <sz val="11"/>
        <color indexed="8"/>
        <rFont val="Arial"/>
      </rPr>
      <t>HFIH-01</t>
    </r>
  </si>
  <si>
    <r>
      <rPr>
        <sz val="11"/>
        <color indexed="8"/>
        <rFont val="Arial"/>
      </rPr>
      <t>HFIH</t>
    </r>
  </si>
  <si>
    <r>
      <rPr>
        <sz val="11"/>
        <color indexed="8"/>
        <rFont val="Arial"/>
      </rPr>
      <t>HFIH-02</t>
    </r>
  </si>
  <si>
    <r>
      <rPr>
        <sz val="11"/>
        <color indexed="8"/>
        <rFont val="Arial"/>
      </rPr>
      <t>HFIH-03</t>
    </r>
  </si>
  <si>
    <r>
      <rPr>
        <sz val="11"/>
        <color indexed="8"/>
        <rFont val="Arial"/>
      </rPr>
      <t>HFIH-04</t>
    </r>
  </si>
  <si>
    <r>
      <rPr>
        <sz val="11"/>
        <color indexed="8"/>
        <rFont val="Arial"/>
      </rPr>
      <t>VULN</t>
    </r>
  </si>
  <si>
    <r>
      <rPr>
        <sz val="11"/>
        <color indexed="8"/>
        <rFont val="Arial"/>
      </rPr>
      <t>VULN-04</t>
    </r>
  </si>
  <si>
    <r>
      <rPr>
        <sz val="11"/>
        <color indexed="8"/>
        <rFont val="Arial"/>
      </rPr>
      <t>VULN-05</t>
    </r>
  </si>
  <si>
    <r>
      <rPr>
        <sz val="11"/>
        <color indexed="8"/>
        <rFont val="Arial"/>
      </rPr>
      <t>VULN-06</t>
    </r>
  </si>
  <si>
    <r>
      <rPr>
        <sz val="11"/>
        <color indexed="8"/>
        <rFont val="Arial"/>
      </rPr>
      <t>HIPA</t>
    </r>
  </si>
  <si>
    <r>
      <rPr>
        <sz val="11"/>
        <color indexed="8"/>
        <rFont val="Arial"/>
      </rPr>
      <t>Case-specific</t>
    </r>
  </si>
  <si>
    <r>
      <rPr>
        <sz val="11"/>
        <color indexed="8"/>
        <rFont val="Arial"/>
      </rPr>
      <t>HIPA-05</t>
    </r>
  </si>
  <si>
    <r>
      <rPr>
        <sz val="11"/>
        <color indexed="8"/>
        <rFont val="Arial"/>
      </rPr>
      <t>HIPA-06</t>
    </r>
  </si>
  <si>
    <r>
      <rPr>
        <sz val="11"/>
        <color indexed="8"/>
        <rFont val="Arial"/>
      </rPr>
      <t>HIPA-07</t>
    </r>
  </si>
  <si>
    <r>
      <rPr>
        <sz val="11"/>
        <color indexed="8"/>
        <rFont val="Arial"/>
      </rPr>
      <t>HIPA-08</t>
    </r>
  </si>
  <si>
    <r>
      <rPr>
        <sz val="11"/>
        <color indexed="8"/>
        <rFont val="Arial"/>
      </rPr>
      <t>HIPA-09</t>
    </r>
  </si>
  <si>
    <r>
      <rPr>
        <sz val="11"/>
        <color indexed="8"/>
        <rFont val="Arial"/>
      </rPr>
      <t>HIPA-10</t>
    </r>
  </si>
  <si>
    <r>
      <rPr>
        <sz val="11"/>
        <color indexed="8"/>
        <rFont val="Arial"/>
      </rPr>
      <t>HIPA-11</t>
    </r>
  </si>
  <si>
    <r>
      <rPr>
        <sz val="11"/>
        <color indexed="8"/>
        <rFont val="Arial"/>
      </rPr>
      <t>HIPA-12</t>
    </r>
  </si>
  <si>
    <r>
      <rPr>
        <sz val="11"/>
        <color indexed="8"/>
        <rFont val="Arial"/>
      </rPr>
      <t>HIPA-13</t>
    </r>
  </si>
  <si>
    <r>
      <rPr>
        <sz val="11"/>
        <color indexed="8"/>
        <rFont val="Arial"/>
      </rPr>
      <t>HIPA-14</t>
    </r>
  </si>
  <si>
    <r>
      <rPr>
        <sz val="11"/>
        <color indexed="8"/>
        <rFont val="Arial"/>
      </rPr>
      <t>HIPA-15</t>
    </r>
  </si>
  <si>
    <r>
      <rPr>
        <sz val="11"/>
        <color indexed="8"/>
        <rFont val="Arial"/>
      </rPr>
      <t>HIPA-16</t>
    </r>
  </si>
  <si>
    <r>
      <rPr>
        <sz val="11"/>
        <color indexed="8"/>
        <rFont val="Arial"/>
      </rPr>
      <t>HIPA-17</t>
    </r>
  </si>
  <si>
    <r>
      <rPr>
        <sz val="11"/>
        <color indexed="8"/>
        <rFont val="Arial"/>
      </rPr>
      <t>HIPA-18</t>
    </r>
  </si>
  <si>
    <r>
      <rPr>
        <sz val="11"/>
        <color indexed="8"/>
        <rFont val="Arial"/>
      </rPr>
      <t>HIPA-19</t>
    </r>
  </si>
  <si>
    <r>
      <rPr>
        <sz val="11"/>
        <color indexed="8"/>
        <rFont val="Arial"/>
      </rPr>
      <t>HIPA-20</t>
    </r>
  </si>
  <si>
    <r>
      <rPr>
        <sz val="11"/>
        <color indexed="8"/>
        <rFont val="Arial"/>
      </rPr>
      <t>HIPA-21</t>
    </r>
  </si>
  <si>
    <r>
      <rPr>
        <sz val="11"/>
        <color indexed="8"/>
        <rFont val="Arial"/>
      </rPr>
      <t>HIPA-22</t>
    </r>
  </si>
  <si>
    <r>
      <rPr>
        <sz val="11"/>
        <color indexed="8"/>
        <rFont val="Arial"/>
      </rPr>
      <t>HIPA-23</t>
    </r>
  </si>
  <si>
    <r>
      <rPr>
        <sz val="11"/>
        <color indexed="8"/>
        <rFont val="Arial"/>
      </rPr>
      <t>HIPA-24</t>
    </r>
  </si>
  <si>
    <r>
      <rPr>
        <sz val="11"/>
        <color indexed="8"/>
        <rFont val="Arial"/>
      </rPr>
      <t>HIPA-25</t>
    </r>
  </si>
  <si>
    <r>
      <rPr>
        <sz val="11"/>
        <color indexed="8"/>
        <rFont val="Arial"/>
      </rPr>
      <t>HIPA-26</t>
    </r>
  </si>
  <si>
    <r>
      <rPr>
        <sz val="11"/>
        <color indexed="8"/>
        <rFont val="Arial"/>
      </rPr>
      <t>HIPA-27</t>
    </r>
  </si>
  <si>
    <r>
      <rPr>
        <sz val="11"/>
        <color indexed="8"/>
        <rFont val="Arial"/>
      </rPr>
      <t>HIPA-28</t>
    </r>
  </si>
  <si>
    <r>
      <rPr>
        <sz val="11"/>
        <color indexed="8"/>
        <rFont val="Arial"/>
      </rPr>
      <t>HIPA-29</t>
    </r>
  </si>
  <si>
    <r>
      <rPr>
        <sz val="11"/>
        <color indexed="8"/>
        <rFont val="Arial"/>
      </rPr>
      <t>PCID</t>
    </r>
  </si>
  <si>
    <r>
      <rPr>
        <sz val="11"/>
        <color indexed="8"/>
        <rFont val="Arial"/>
      </rPr>
      <t>PCID-04</t>
    </r>
  </si>
  <si>
    <r>
      <rPr>
        <sz val="11"/>
        <color indexed="8"/>
        <rFont val="Arial"/>
      </rPr>
      <t>PCID-05</t>
    </r>
  </si>
  <si>
    <r>
      <rPr>
        <sz val="11"/>
        <color indexed="8"/>
        <rFont val="Arial"/>
      </rPr>
      <t>PCID-06</t>
    </r>
  </si>
  <si>
    <r>
      <rPr>
        <sz val="11"/>
        <color indexed="8"/>
        <rFont val="Arial"/>
      </rPr>
      <t>PCID-07</t>
    </r>
  </si>
  <si>
    <r>
      <rPr>
        <sz val="11"/>
        <color indexed="8"/>
        <rFont val="Arial"/>
      </rPr>
      <t>PCID-08</t>
    </r>
  </si>
  <si>
    <r>
      <rPr>
        <sz val="11"/>
        <color indexed="8"/>
        <rFont val="Arial"/>
      </rPr>
      <t>PCID-09</t>
    </r>
  </si>
  <si>
    <r>
      <rPr>
        <sz val="11"/>
        <color indexed="8"/>
        <rFont val="Arial"/>
      </rPr>
      <t>PCID-10</t>
    </r>
  </si>
  <si>
    <r>
      <rPr>
        <sz val="11"/>
        <color indexed="8"/>
        <rFont val="Arial"/>
      </rPr>
      <t>PCID-11</t>
    </r>
  </si>
  <si>
    <r>
      <rPr>
        <sz val="11"/>
        <color indexed="8"/>
        <rFont val="Arial"/>
      </rPr>
      <t>PCID-12</t>
    </r>
  </si>
  <si>
    <r>
      <rPr>
        <sz val="11"/>
        <color indexed="8"/>
        <rFont val="Arial"/>
      </rPr>
      <t>OPEM-01</t>
    </r>
  </si>
  <si>
    <r>
      <rPr>
        <sz val="11"/>
        <color indexed="8"/>
        <rFont val="Arial"/>
      </rPr>
      <t>OPEM</t>
    </r>
  </si>
  <si>
    <r>
      <rPr>
        <sz val="11"/>
        <color indexed="8"/>
        <rFont val="Arial"/>
      </rPr>
      <t>OPEM-02</t>
    </r>
  </si>
  <si>
    <r>
      <rPr>
        <sz val="11"/>
        <color indexed="8"/>
        <rFont val="Arial"/>
      </rPr>
      <t>OPEM-03</t>
    </r>
  </si>
  <si>
    <r>
      <rPr>
        <sz val="11"/>
        <color indexed="8"/>
        <rFont val="Arial"/>
      </rPr>
      <t>OPEM-04</t>
    </r>
  </si>
  <si>
    <r>
      <rPr>
        <sz val="11"/>
        <color indexed="8"/>
        <rFont val="Arial"/>
      </rPr>
      <t>OPEM-05</t>
    </r>
  </si>
  <si>
    <r>
      <rPr>
        <sz val="11"/>
        <color indexed="8"/>
        <rFont val="Arial"/>
      </rPr>
      <t>OPEM-06</t>
    </r>
  </si>
  <si>
    <r>
      <rPr>
        <sz val="11"/>
        <color indexed="8"/>
        <rFont val="Arial"/>
      </rPr>
      <t>OPEM-07</t>
    </r>
  </si>
  <si>
    <r>
      <rPr>
        <sz val="11"/>
        <color indexed="8"/>
        <rFont val="Arial"/>
      </rPr>
      <t>OPEM-08</t>
    </r>
  </si>
  <si>
    <r>
      <rPr>
        <sz val="11"/>
        <color indexed="8"/>
        <rFont val="Arial"/>
      </rPr>
      <t>OPEM-09</t>
    </r>
  </si>
  <si>
    <r>
      <rPr>
        <sz val="11"/>
        <color indexed="8"/>
        <rFont val="Arial"/>
      </rPr>
      <t>OPEM-10</t>
    </r>
  </si>
  <si>
    <r>
      <rPr>
        <sz val="11"/>
        <color indexed="8"/>
        <rFont val="Arial"/>
      </rPr>
      <t>PRGN-01</t>
    </r>
  </si>
  <si>
    <r>
      <rPr>
        <sz val="11"/>
        <color indexed="8"/>
        <rFont val="Arial"/>
      </rPr>
      <t>PRGN</t>
    </r>
  </si>
  <si>
    <r>
      <rPr>
        <sz val="11"/>
        <color indexed="8"/>
        <rFont val="Arial"/>
      </rPr>
      <t>PRGN-02</t>
    </r>
  </si>
  <si>
    <r>
      <rPr>
        <sz val="11"/>
        <color indexed="8"/>
        <rFont val="Arial"/>
      </rPr>
      <t>PRGN-03</t>
    </r>
  </si>
  <si>
    <r>
      <rPr>
        <sz val="11"/>
        <color indexed="8"/>
        <rFont val="Arial"/>
      </rPr>
      <t>PRGN-04</t>
    </r>
  </si>
  <si>
    <r>
      <rPr>
        <sz val="11"/>
        <color indexed="8"/>
        <rFont val="Arial"/>
      </rPr>
      <t>PRGN-05</t>
    </r>
  </si>
  <si>
    <r>
      <rPr>
        <sz val="11"/>
        <color indexed="8"/>
        <rFont val="Arial"/>
      </rPr>
      <t>PCOM</t>
    </r>
  </si>
  <si>
    <r>
      <rPr>
        <sz val="11"/>
        <color indexed="8"/>
        <rFont val="Arial"/>
      </rPr>
      <t>Privacy</t>
    </r>
  </si>
  <si>
    <r>
      <rPr>
        <sz val="11"/>
        <color indexed="8"/>
        <rFont val="Arial"/>
      </rPr>
      <t>PCOM-03</t>
    </r>
  </si>
  <si>
    <r>
      <rPr>
        <sz val="11"/>
        <color indexed="8"/>
        <rFont val="Arial"/>
      </rPr>
      <t>PCOM-04</t>
    </r>
  </si>
  <si>
    <r>
      <rPr>
        <sz val="11"/>
        <color indexed="8"/>
        <rFont val="Arial"/>
      </rPr>
      <t>PDOC-01</t>
    </r>
  </si>
  <si>
    <r>
      <rPr>
        <sz val="11"/>
        <color indexed="8"/>
        <rFont val="Arial"/>
      </rPr>
      <t>PDOC</t>
    </r>
  </si>
  <si>
    <r>
      <rPr>
        <sz val="11"/>
        <color indexed="8"/>
        <rFont val="Arial"/>
      </rPr>
      <t>PDOC-02</t>
    </r>
  </si>
  <si>
    <r>
      <rPr>
        <sz val="11"/>
        <color indexed="8"/>
        <rFont val="Arial"/>
      </rPr>
      <t>PDOC-03</t>
    </r>
  </si>
  <si>
    <r>
      <rPr>
        <sz val="11"/>
        <color indexed="8"/>
        <rFont val="Arial"/>
      </rPr>
      <t>PTHP</t>
    </r>
  </si>
  <si>
    <r>
      <rPr>
        <sz val="11"/>
        <color indexed="8"/>
        <rFont val="Arial"/>
      </rPr>
      <t>PTHP-02</t>
    </r>
  </si>
  <si>
    <r>
      <rPr>
        <sz val="11"/>
        <color indexed="8"/>
        <rFont val="Arial"/>
      </rPr>
      <t>PCHG-01</t>
    </r>
  </si>
  <si>
    <r>
      <rPr>
        <sz val="11"/>
        <color indexed="8"/>
        <rFont val="Arial"/>
      </rPr>
      <t>PCHG</t>
    </r>
  </si>
  <si>
    <r>
      <rPr>
        <sz val="11"/>
        <color indexed="8"/>
        <rFont val="Arial"/>
      </rPr>
      <t>PCHG-02</t>
    </r>
  </si>
  <si>
    <r>
      <rPr>
        <sz val="11"/>
        <color indexed="8"/>
        <rFont val="Arial"/>
      </rPr>
      <t>PDAT</t>
    </r>
  </si>
  <si>
    <r>
      <rPr>
        <sz val="11"/>
        <color indexed="8"/>
        <rFont val="Arial"/>
      </rPr>
      <t>PDAT-04</t>
    </r>
  </si>
  <si>
    <r>
      <rPr>
        <sz val="11"/>
        <color indexed="8"/>
        <rFont val="Arial"/>
      </rPr>
      <t>PDAT-05</t>
    </r>
  </si>
  <si>
    <r>
      <rPr>
        <sz val="11"/>
        <color indexed="8"/>
        <rFont val="Arial"/>
      </rPr>
      <t>PDAT-06</t>
    </r>
  </si>
  <si>
    <r>
      <rPr>
        <sz val="11"/>
        <color indexed="8"/>
        <rFont val="Arial"/>
      </rPr>
      <t>PDAT-07</t>
    </r>
  </si>
  <si>
    <r>
      <rPr>
        <sz val="11"/>
        <color indexed="8"/>
        <rFont val="Arial"/>
      </rPr>
      <t>PDAT-08</t>
    </r>
  </si>
  <si>
    <r>
      <rPr>
        <sz val="11"/>
        <color indexed="8"/>
        <rFont val="Arial"/>
      </rPr>
      <t>PRPO-01</t>
    </r>
  </si>
  <si>
    <r>
      <rPr>
        <sz val="11"/>
        <color indexed="8"/>
        <rFont val="Arial"/>
      </rPr>
      <t>PRPO</t>
    </r>
  </si>
  <si>
    <r>
      <rPr>
        <sz val="11"/>
        <color indexed="8"/>
        <rFont val="Arial"/>
      </rPr>
      <t>PRPO-02</t>
    </r>
  </si>
  <si>
    <r>
      <rPr>
        <sz val="11"/>
        <color indexed="8"/>
        <rFont val="Arial"/>
      </rPr>
      <t>PRPO-03</t>
    </r>
  </si>
  <si>
    <r>
      <rPr>
        <sz val="11"/>
        <color indexed="8"/>
        <rFont val="Arial"/>
      </rPr>
      <t>PRPO-04</t>
    </r>
  </si>
  <si>
    <r>
      <rPr>
        <sz val="11"/>
        <color indexed="8"/>
        <rFont val="Arial"/>
      </rPr>
      <t>PRPO-05</t>
    </r>
  </si>
  <si>
    <r>
      <rPr>
        <sz val="11"/>
        <color indexed="8"/>
        <rFont val="Arial"/>
      </rPr>
      <t>PRPO-07</t>
    </r>
  </si>
  <si>
    <r>
      <rPr>
        <sz val="11"/>
        <color indexed="8"/>
        <rFont val="Arial"/>
      </rPr>
      <t>PRPO-08</t>
    </r>
  </si>
  <si>
    <r>
      <rPr>
        <sz val="11"/>
        <color indexed="8"/>
        <rFont val="Arial"/>
      </rPr>
      <t>PRPO-09</t>
    </r>
  </si>
  <si>
    <r>
      <rPr>
        <sz val="11"/>
        <color indexed="8"/>
        <rFont val="Arial"/>
      </rPr>
      <t>PRPO-10</t>
    </r>
  </si>
  <si>
    <r>
      <rPr>
        <sz val="11"/>
        <color indexed="8"/>
        <rFont val="Arial"/>
      </rPr>
      <t>PRPO-11</t>
    </r>
  </si>
  <si>
    <r>
      <rPr>
        <sz val="11"/>
        <color indexed="8"/>
        <rFont val="Arial"/>
      </rPr>
      <t>PRPO-13</t>
    </r>
  </si>
  <si>
    <r>
      <rPr>
        <sz val="11"/>
        <color indexed="8"/>
        <rFont val="Arial"/>
      </rPr>
      <t>INTL-01</t>
    </r>
  </si>
  <si>
    <r>
      <rPr>
        <sz val="11"/>
        <color indexed="8"/>
        <rFont val="Arial"/>
      </rPr>
      <t>INTL</t>
    </r>
  </si>
  <si>
    <r>
      <rPr>
        <sz val="11"/>
        <color indexed="8"/>
        <rFont val="Arial"/>
      </rPr>
      <t>INTL-02</t>
    </r>
  </si>
  <si>
    <r>
      <rPr>
        <sz val="11"/>
        <color indexed="8"/>
        <rFont val="Arial"/>
      </rPr>
      <t>INTL-03</t>
    </r>
  </si>
  <si>
    <r>
      <rPr>
        <sz val="11"/>
        <color indexed="8"/>
        <rFont val="Arial"/>
      </rPr>
      <t>INTL-04</t>
    </r>
  </si>
  <si>
    <r>
      <rPr>
        <sz val="11"/>
        <color indexed="8"/>
        <rFont val="Arial"/>
      </rPr>
      <t>INTL-05</t>
    </r>
  </si>
  <si>
    <r>
      <rPr>
        <sz val="11"/>
        <color indexed="8"/>
        <rFont val="Arial"/>
      </rPr>
      <t>DRPV-01</t>
    </r>
  </si>
  <si>
    <r>
      <rPr>
        <sz val="11"/>
        <color indexed="8"/>
        <rFont val="Arial"/>
      </rPr>
      <t>DRPV</t>
    </r>
  </si>
  <si>
    <r>
      <rPr>
        <sz val="11"/>
        <color indexed="8"/>
        <rFont val="Arial"/>
      </rPr>
      <t>DRPV-02</t>
    </r>
  </si>
  <si>
    <r>
      <rPr>
        <sz val="11"/>
        <color indexed="8"/>
        <rFont val="Arial"/>
      </rPr>
      <t>DRPV-03</t>
    </r>
  </si>
  <si>
    <r>
      <rPr>
        <sz val="11"/>
        <color indexed="8"/>
        <rFont val="Arial"/>
      </rPr>
      <t>DRPV-04</t>
    </r>
  </si>
  <si>
    <r>
      <rPr>
        <sz val="11"/>
        <color indexed="8"/>
        <rFont val="Arial"/>
      </rPr>
      <t>DRPV-05</t>
    </r>
  </si>
  <si>
    <r>
      <rPr>
        <sz val="11"/>
        <color indexed="8"/>
        <rFont val="Arial"/>
      </rPr>
      <t>DRPV-06</t>
    </r>
  </si>
  <si>
    <r>
      <rPr>
        <sz val="11"/>
        <color indexed="8"/>
        <rFont val="Arial"/>
      </rPr>
      <t>DRPV-07</t>
    </r>
  </si>
  <si>
    <r>
      <rPr>
        <sz val="11"/>
        <color indexed="8"/>
        <rFont val="Arial"/>
      </rPr>
      <t>DRPV-08</t>
    </r>
  </si>
  <si>
    <r>
      <rPr>
        <sz val="11"/>
        <color indexed="8"/>
        <rFont val="Arial"/>
      </rPr>
      <t>DRPV-09</t>
    </r>
  </si>
  <si>
    <r>
      <rPr>
        <sz val="11"/>
        <color indexed="8"/>
        <rFont val="Arial"/>
      </rPr>
      <t>DRPV-10</t>
    </r>
  </si>
  <si>
    <r>
      <rPr>
        <sz val="11"/>
        <color indexed="8"/>
        <rFont val="Arial"/>
      </rPr>
      <t>DRPV-11</t>
    </r>
  </si>
  <si>
    <r>
      <rPr>
        <sz val="11"/>
        <color indexed="8"/>
        <rFont val="Arial"/>
      </rPr>
      <t>DRPV-12</t>
    </r>
  </si>
  <si>
    <r>
      <rPr>
        <sz val="11"/>
        <color indexed="8"/>
        <rFont val="Arial"/>
      </rPr>
      <t>DRPV-13</t>
    </r>
  </si>
  <si>
    <r>
      <rPr>
        <sz val="11"/>
        <color indexed="8"/>
        <rFont val="Arial"/>
      </rPr>
      <t>DRPV-14</t>
    </r>
  </si>
  <si>
    <r>
      <rPr>
        <sz val="11"/>
        <color indexed="8"/>
        <rFont val="Arial"/>
      </rPr>
      <t>DRPV-15</t>
    </r>
  </si>
  <si>
    <r>
      <rPr>
        <sz val="11"/>
        <color indexed="8"/>
        <rFont val="Arial"/>
      </rPr>
      <t>DPAI-01</t>
    </r>
  </si>
  <si>
    <r>
      <rPr>
        <sz val="11"/>
        <color indexed="8"/>
        <rFont val="Arial"/>
      </rPr>
      <t>DPAI</t>
    </r>
  </si>
  <si>
    <r>
      <rPr>
        <sz val="11"/>
        <color indexed="8"/>
        <rFont val="Arial"/>
      </rPr>
      <t>DPAI-04</t>
    </r>
  </si>
  <si>
    <r>
      <rPr>
        <sz val="11"/>
        <color indexed="8"/>
        <rFont val="Arial"/>
      </rPr>
      <t>DPAI-05</t>
    </r>
  </si>
  <si>
    <r>
      <rPr>
        <sz val="11"/>
        <color indexed="8"/>
        <rFont val="Arial"/>
      </rPr>
      <t>DPAI-06</t>
    </r>
  </si>
  <si>
    <r>
      <rPr>
        <sz val="11"/>
        <color indexed="8"/>
        <rFont val="Arial"/>
      </rPr>
      <t>DPAI-07</t>
    </r>
  </si>
  <si>
    <r>
      <rPr>
        <sz val="11"/>
        <color indexed="8"/>
        <rFont val="Arial"/>
      </rPr>
      <t>DPAI-08</t>
    </r>
  </si>
  <si>
    <r>
      <rPr>
        <sz val="11"/>
        <color indexed="8"/>
        <rFont val="Arial"/>
      </rPr>
      <t>AIQU-01</t>
    </r>
  </si>
  <si>
    <r>
      <rPr>
        <sz val="11"/>
        <color indexed="8"/>
        <rFont val="Arial"/>
      </rPr>
      <t>AIQU</t>
    </r>
  </si>
  <si>
    <r>
      <rPr>
        <sz val="11"/>
        <color indexed="8"/>
        <rFont val="Arial"/>
      </rPr>
      <t>AIQU-02</t>
    </r>
  </si>
  <si>
    <r>
      <rPr>
        <sz val="11"/>
        <color indexed="8"/>
        <rFont val="Arial"/>
      </rPr>
      <t>AIGN</t>
    </r>
  </si>
  <si>
    <r>
      <rPr>
        <sz val="11"/>
        <color indexed="8"/>
        <rFont val="Arial"/>
      </rPr>
      <t>AI</t>
    </r>
  </si>
  <si>
    <r>
      <rPr>
        <sz val="11"/>
        <color indexed="8"/>
        <rFont val="Arial"/>
      </rPr>
      <t>AIGN-04</t>
    </r>
  </si>
  <si>
    <r>
      <rPr>
        <sz val="11"/>
        <color indexed="8"/>
        <rFont val="Arial"/>
      </rPr>
      <t>AIGN-05</t>
    </r>
  </si>
  <si>
    <r>
      <rPr>
        <sz val="11"/>
        <color indexed="8"/>
        <rFont val="Arial"/>
      </rPr>
      <t>AIPL</t>
    </r>
  </si>
  <si>
    <r>
      <rPr>
        <sz val="11"/>
        <color indexed="8"/>
        <rFont val="Arial"/>
      </rPr>
      <t>AIPL-05</t>
    </r>
  </si>
  <si>
    <r>
      <rPr>
        <sz val="11"/>
        <color indexed="8"/>
        <rFont val="Arial"/>
      </rPr>
      <t>AISC</t>
    </r>
  </si>
  <si>
    <r>
      <rPr>
        <sz val="11"/>
        <color indexed="8"/>
        <rFont val="Arial"/>
      </rPr>
      <t>AISC-04</t>
    </r>
  </si>
  <si>
    <r>
      <rPr>
        <sz val="11"/>
        <color indexed="8"/>
        <rFont val="Arial"/>
      </rPr>
      <t>AISC-05</t>
    </r>
  </si>
  <si>
    <r>
      <rPr>
        <sz val="11"/>
        <color indexed="8"/>
        <rFont val="Arial"/>
      </rPr>
      <t>AIML</t>
    </r>
  </si>
  <si>
    <r>
      <rPr>
        <sz val="11"/>
        <color indexed="8"/>
        <rFont val="Arial"/>
      </rPr>
      <t>AIML-03</t>
    </r>
  </si>
  <si>
    <r>
      <rPr>
        <sz val="11"/>
        <color indexed="8"/>
        <rFont val="Arial"/>
      </rPr>
      <t>AIML-04</t>
    </r>
  </si>
  <si>
    <r>
      <rPr>
        <sz val="11"/>
        <color indexed="8"/>
        <rFont val="Arial"/>
      </rPr>
      <t>AIML-05</t>
    </r>
  </si>
  <si>
    <r>
      <rPr>
        <sz val="11"/>
        <color indexed="8"/>
        <rFont val="Arial"/>
      </rPr>
      <t>AIML-06</t>
    </r>
  </si>
  <si>
    <r>
      <rPr>
        <sz val="11"/>
        <color indexed="8"/>
        <rFont val="Arial"/>
      </rPr>
      <t>AIML-07</t>
    </r>
  </si>
  <si>
    <r>
      <rPr>
        <sz val="11"/>
        <color indexed="8"/>
        <rFont val="Arial"/>
      </rPr>
      <t>AIML-08</t>
    </r>
  </si>
  <si>
    <r>
      <rPr>
        <sz val="11"/>
        <color indexed="8"/>
        <rFont val="Arial"/>
      </rPr>
      <t>AILM</t>
    </r>
  </si>
  <si>
    <r>
      <rPr>
        <sz val="11"/>
        <color indexed="8"/>
        <rFont val="Arial"/>
      </rPr>
      <t>AILM-05</t>
    </r>
  </si>
  <si>
    <r>
      <rPr>
        <sz val="11"/>
        <color indexed="8"/>
        <rFont val="Arial"/>
      </rPr>
      <t>AILM-06</t>
    </r>
  </si>
  <si>
    <t xml:space="preserve">End of workbook </t>
  </si>
</sst>
</file>

<file path=xl/styles.xml><?xml version="1.0" encoding="utf-8"?>
<styleSheet xmlns="http://schemas.openxmlformats.org/spreadsheetml/2006/main">
  <numFmts count="2">
    <numFmt numFmtId="0" formatCode="General"/>
    <numFmt numFmtId="59" formatCode="m/d/yyyy"/>
  </numFmts>
  <fonts count="47">
    <font>
      <sz val="12"/>
      <color indexed="8"/>
      <name val="Verdana"/>
    </font>
    <font>
      <sz val="12"/>
      <color indexed="8"/>
      <name val="Helvetica"/>
    </font>
    <font>
      <sz val="15"/>
      <color indexed="8"/>
      <name val="Calibri"/>
    </font>
    <font>
      <b val="1"/>
      <sz val="20"/>
      <color indexed="9"/>
      <name val="Verdana"/>
    </font>
    <font>
      <b val="1"/>
      <i val="1"/>
      <sz val="20"/>
      <color indexed="9"/>
      <name val="Verdana"/>
    </font>
    <font>
      <b val="1"/>
      <sz val="12"/>
      <color indexed="9"/>
      <name val="Verdana"/>
    </font>
    <font>
      <b val="1"/>
      <sz val="12"/>
      <color indexed="8"/>
      <name val="Verdana"/>
    </font>
    <font>
      <i val="1"/>
      <sz val="12"/>
      <color indexed="8"/>
      <name val="Verdana"/>
    </font>
    <font>
      <b val="1"/>
      <sz val="14"/>
      <color indexed="9"/>
      <name val="Verdana"/>
    </font>
    <font>
      <b val="1"/>
      <sz val="14"/>
      <color indexed="13"/>
      <name val="Verdana"/>
    </font>
    <font>
      <sz val="11"/>
      <color indexed="8"/>
      <name val="Verdana"/>
    </font>
    <font>
      <i val="1"/>
      <sz val="11"/>
      <color indexed="8"/>
      <name val="Verdana"/>
    </font>
    <font>
      <i val="1"/>
      <u val="single"/>
      <sz val="11"/>
      <color indexed="15"/>
      <name val="Verdana"/>
    </font>
    <font>
      <u val="single"/>
      <sz val="12"/>
      <color indexed="15"/>
      <name val="Times Roman"/>
    </font>
    <font>
      <b val="1"/>
      <sz val="14"/>
      <color indexed="8"/>
      <name val="Verdana"/>
    </font>
    <font>
      <sz val="11"/>
      <color indexed="17"/>
      <name val="Verdana"/>
    </font>
    <font>
      <sz val="11"/>
      <color indexed="9"/>
      <name val="Verdana"/>
    </font>
    <font>
      <b val="1"/>
      <i val="1"/>
      <sz val="14"/>
      <color indexed="13"/>
      <name val="Verdana"/>
    </font>
    <font>
      <i val="1"/>
      <u val="single"/>
      <sz val="11"/>
      <color indexed="19"/>
      <name val="Verdana"/>
    </font>
    <font>
      <b val="1"/>
      <sz val="11"/>
      <color indexed="13"/>
      <name val="Verdana"/>
    </font>
    <font>
      <u val="single"/>
      <sz val="12"/>
      <color indexed="19"/>
      <name val="Verdana"/>
    </font>
    <font>
      <u val="single"/>
      <sz val="11"/>
      <color indexed="15"/>
      <name val="Verdana"/>
    </font>
    <font>
      <sz val="12"/>
      <color indexed="9"/>
      <name val="Verdana"/>
    </font>
    <font>
      <sz val="11"/>
      <color indexed="13"/>
      <name val="Verdana"/>
    </font>
    <font>
      <sz val="12"/>
      <color indexed="8"/>
      <name val="Helvetica Neue"/>
    </font>
    <font>
      <b val="1"/>
      <sz val="20"/>
      <color indexed="8"/>
      <name val="Verdana"/>
    </font>
    <font>
      <b val="1"/>
      <sz val="11"/>
      <color indexed="8"/>
      <name val="Verdana"/>
    </font>
    <font>
      <u val="single"/>
      <sz val="11"/>
      <color indexed="19"/>
      <name val="Verdana"/>
    </font>
    <font>
      <sz val="12"/>
      <color indexed="13"/>
      <name val="Verdana"/>
    </font>
    <font>
      <b val="1"/>
      <i val="1"/>
      <sz val="12"/>
      <color indexed="8"/>
      <name val="Verdana"/>
    </font>
    <font>
      <u val="single"/>
      <sz val="12"/>
      <color indexed="9"/>
      <name val="Verdana"/>
    </font>
    <font>
      <b val="1"/>
      <sz val="11"/>
      <color indexed="9"/>
      <name val="Verdana"/>
    </font>
    <font>
      <sz val="12"/>
      <color indexed="22"/>
      <name val="Verdana"/>
    </font>
    <font>
      <b val="1"/>
      <sz val="14"/>
      <color indexed="22"/>
      <name val="Verdana"/>
    </font>
    <font>
      <u val="single"/>
      <sz val="12"/>
      <color indexed="15"/>
      <name val="Verdana"/>
    </font>
    <font>
      <sz val="11"/>
      <color indexed="8"/>
      <name val="Arial"/>
    </font>
    <font>
      <b val="1"/>
      <i val="1"/>
      <sz val="14"/>
      <color indexed="9"/>
      <name val="Verdana"/>
    </font>
    <font>
      <b val="1"/>
      <i val="1"/>
      <sz val="11"/>
      <color indexed="8"/>
      <name val="Verdana"/>
    </font>
    <font>
      <sz val="11"/>
      <color indexed="13"/>
      <name val="Arial"/>
    </font>
    <font>
      <sz val="10"/>
      <color indexed="9"/>
      <name val="Aptos Narrow"/>
    </font>
    <font>
      <b val="1"/>
      <sz val="11"/>
      <color indexed="8"/>
      <name val="Arial"/>
    </font>
    <font>
      <sz val="11"/>
      <color indexed="30"/>
      <name val="Arial"/>
    </font>
    <font>
      <b val="1"/>
      <sz val="10"/>
      <color indexed="8"/>
      <name val="Aptos Narrow"/>
    </font>
    <font>
      <sz val="10"/>
      <color indexed="8"/>
      <name val="Aptos Narrow"/>
    </font>
    <font>
      <b val="1"/>
      <i val="1"/>
      <sz val="10"/>
      <color indexed="8"/>
      <name val="Aptos Narrow"/>
    </font>
    <font>
      <u val="single"/>
      <sz val="11"/>
      <color indexed="19"/>
      <name val="Arial"/>
    </font>
    <font>
      <sz val="11"/>
      <color indexed="8"/>
      <name val="Helvetica Neue"/>
    </font>
  </fonts>
  <fills count="21">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8"/>
        <bgColor auto="1"/>
      </patternFill>
    </fill>
    <fill>
      <patternFill patternType="solid">
        <fgColor indexed="14"/>
        <bgColor auto="1"/>
      </patternFill>
    </fill>
    <fill>
      <patternFill patternType="solid">
        <fgColor indexed="16"/>
        <bgColor auto="1"/>
      </patternFill>
    </fill>
    <fill>
      <patternFill patternType="solid">
        <fgColor indexed="18"/>
        <bgColor auto="1"/>
      </patternFill>
    </fill>
    <fill>
      <patternFill patternType="solid">
        <fgColor indexed="20"/>
        <bgColor auto="1"/>
      </patternFill>
    </fill>
    <fill>
      <patternFill patternType="solid">
        <fgColor indexed="21"/>
        <bgColor auto="1"/>
      </patternFill>
    </fill>
    <fill>
      <patternFill patternType="solid">
        <fgColor indexed="17"/>
        <bgColor auto="1"/>
      </patternFill>
    </fill>
    <fill>
      <patternFill patternType="solid">
        <fgColor indexed="23"/>
        <bgColor auto="1"/>
      </patternFill>
    </fill>
    <fill>
      <patternFill patternType="solid">
        <fgColor indexed="24"/>
        <bgColor auto="1"/>
      </patternFill>
    </fill>
    <fill>
      <patternFill patternType="solid">
        <fgColor indexed="25"/>
        <bgColor auto="1"/>
      </patternFill>
    </fill>
    <fill>
      <patternFill patternType="solid">
        <fgColor indexed="26"/>
        <bgColor auto="1"/>
      </patternFill>
    </fill>
    <fill>
      <patternFill patternType="solid">
        <fgColor indexed="27"/>
        <bgColor auto="1"/>
      </patternFill>
    </fill>
    <fill>
      <patternFill patternType="solid">
        <fgColor indexed="28"/>
        <bgColor auto="1"/>
      </patternFill>
    </fill>
    <fill>
      <patternFill patternType="solid">
        <fgColor indexed="29"/>
        <bgColor auto="1"/>
      </patternFill>
    </fill>
    <fill>
      <patternFill patternType="solid">
        <fgColor indexed="31"/>
        <bgColor auto="1"/>
      </patternFill>
    </fill>
    <fill>
      <patternFill patternType="solid">
        <fgColor indexed="32"/>
        <bgColor auto="1"/>
      </patternFill>
    </fill>
  </fills>
  <borders count="104">
    <border>
      <left/>
      <right/>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8"/>
      </bottom>
      <diagonal/>
    </border>
    <border>
      <left/>
      <right/>
      <top style="thin">
        <color indexed="10"/>
      </top>
      <bottom style="thin">
        <color indexed="8"/>
      </bottom>
      <diagonal/>
    </border>
    <border>
      <left/>
      <right style="thin">
        <color indexed="10"/>
      </right>
      <top style="thin">
        <color indexed="10"/>
      </top>
      <bottom/>
      <diagonal/>
    </border>
    <border>
      <left style="thin">
        <color indexed="10"/>
      </left>
      <right style="thin">
        <color indexed="10"/>
      </right>
      <top style="thin">
        <color indexed="10"/>
      </top>
      <bottom/>
      <diagonal/>
    </border>
    <border>
      <left style="thin">
        <color indexed="10"/>
      </left>
      <right/>
      <top style="thin">
        <color indexed="10"/>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10"/>
      </right>
      <top/>
      <bottom/>
      <diagonal/>
    </border>
    <border>
      <left style="thin">
        <color indexed="10"/>
      </left>
      <right style="thin">
        <color indexed="10"/>
      </right>
      <top/>
      <bottom/>
      <diagonal/>
    </border>
    <border>
      <left style="thin">
        <color indexed="10"/>
      </left>
      <right/>
      <top/>
      <bottom/>
      <diagonal/>
    </border>
    <border>
      <left/>
      <right style="thin">
        <color indexed="10"/>
      </right>
      <top/>
      <bottom/>
      <diagonal/>
    </border>
    <border>
      <left style="thin">
        <color indexed="8"/>
      </left>
      <right style="thin">
        <color indexed="8"/>
      </right>
      <top style="thin">
        <color indexed="8"/>
      </top>
      <bottom style="thin">
        <color indexed="8"/>
      </bottom>
      <diagonal/>
    </border>
    <border>
      <left style="thin">
        <color indexed="10"/>
      </left>
      <right/>
      <top style="thin">
        <color indexed="8"/>
      </top>
      <bottom/>
      <diagonal/>
    </border>
    <border>
      <left/>
      <right/>
      <top style="thin">
        <color indexed="8"/>
      </top>
      <bottom/>
      <diagonal/>
    </border>
    <border>
      <left/>
      <right style="thin">
        <color indexed="8"/>
      </right>
      <top style="thin">
        <color indexed="8"/>
      </top>
      <bottom/>
      <diagonal/>
    </border>
    <border>
      <left/>
      <right/>
      <top/>
      <bottom/>
      <diagonal/>
    </border>
    <border>
      <left/>
      <right style="thin">
        <color indexed="8"/>
      </right>
      <top/>
      <bottom/>
      <diagonal/>
    </border>
    <border>
      <left style="thin">
        <color indexed="10"/>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thin">
        <color indexed="10"/>
      </right>
      <top/>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medium">
        <color indexed="8"/>
      </top>
      <bottom style="thin">
        <color indexed="8"/>
      </bottom>
      <diagonal/>
    </border>
    <border>
      <left style="thin">
        <color indexed="10"/>
      </left>
      <right style="thin">
        <color indexed="8"/>
      </right>
      <top style="thin">
        <color indexed="8"/>
      </top>
      <bottom style="thin">
        <color indexed="8"/>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10"/>
      </left>
      <right style="thin">
        <color indexed="10"/>
      </right>
      <top/>
      <bottom style="thin">
        <color indexed="10"/>
      </bottom>
      <diagonal/>
    </border>
    <border>
      <left style="thin">
        <color indexed="8"/>
      </left>
      <right style="thin">
        <color indexed="8"/>
      </right>
      <top/>
      <bottom style="thin">
        <color indexed="8"/>
      </bottom>
      <diagonal/>
    </border>
    <border>
      <left/>
      <right style="thin">
        <color indexed="8"/>
      </right>
      <top style="thin">
        <color indexed="8"/>
      </top>
      <bottom style="medium">
        <color indexed="8"/>
      </bottom>
      <diagonal/>
    </border>
    <border>
      <left style="thin">
        <color indexed="8"/>
      </left>
      <right style="thin">
        <color indexed="8"/>
      </right>
      <top/>
      <bottom/>
      <diagonal/>
    </border>
    <border>
      <left style="thin">
        <color indexed="8"/>
      </left>
      <right/>
      <top/>
      <bottom/>
      <diagonal/>
    </border>
    <border>
      <left/>
      <right style="thin">
        <color indexed="8"/>
      </right>
      <top style="thin">
        <color indexed="10"/>
      </top>
      <bottom style="thin">
        <color indexed="10"/>
      </bottom>
      <diagonal/>
    </border>
    <border>
      <left style="thin">
        <color indexed="8"/>
      </left>
      <right style="thin">
        <color indexed="10"/>
      </right>
      <top style="thin">
        <color indexed="10"/>
      </top>
      <bottom style="thin">
        <color indexed="10"/>
      </bottom>
      <diagonal/>
    </border>
    <border>
      <left/>
      <right style="thin">
        <color indexed="8"/>
      </right>
      <top style="thin">
        <color indexed="10"/>
      </top>
      <bottom style="thin">
        <color indexed="8"/>
      </bottom>
      <diagonal/>
    </border>
    <border>
      <left style="thin">
        <color indexed="8"/>
      </left>
      <right style="thin">
        <color indexed="10"/>
      </right>
      <top style="thin">
        <color indexed="10"/>
      </top>
      <bottom/>
      <diagonal/>
    </border>
    <border>
      <left style="medium">
        <color indexed="8"/>
      </left>
      <right style="thin">
        <color indexed="8"/>
      </right>
      <top style="medium">
        <color indexed="8"/>
      </top>
      <bottom style="thin">
        <color indexed="8"/>
      </bottom>
      <diagonal/>
    </border>
    <border>
      <left/>
      <right style="thin">
        <color indexed="8"/>
      </right>
      <top/>
      <bottom style="thin">
        <color indexed="10"/>
      </bottom>
      <diagonal/>
    </border>
    <border>
      <left style="thin">
        <color indexed="8"/>
      </left>
      <right style="thin">
        <color indexed="10"/>
      </right>
      <top/>
      <bottom style="thin">
        <color indexed="10"/>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right/>
      <top style="thin">
        <color indexed="10"/>
      </top>
      <bottom/>
      <diagonal/>
    </border>
    <border>
      <left style="thin">
        <color indexed="10"/>
      </left>
      <right/>
      <top/>
      <bottom style="medium">
        <color indexed="8"/>
      </bottom>
      <diagonal/>
    </border>
    <border>
      <left/>
      <right/>
      <top/>
      <bottom style="medium">
        <color indexed="8"/>
      </bottom>
      <diagonal/>
    </border>
    <border>
      <left style="medium">
        <color indexed="8"/>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style="thin">
        <color indexed="10"/>
      </left>
      <right/>
      <top style="medium">
        <color indexed="8"/>
      </top>
      <bottom/>
      <diagonal/>
    </border>
    <border>
      <left/>
      <right/>
      <top style="medium">
        <color indexed="8"/>
      </top>
      <bottom/>
      <diagonal/>
    </border>
    <border>
      <left style="thin">
        <color indexed="10"/>
      </left>
      <right style="medium">
        <color indexed="8"/>
      </right>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medium">
        <color indexed="8"/>
      </bottom>
      <diagonal/>
    </border>
    <border>
      <left style="thin">
        <color indexed="10"/>
      </left>
      <right/>
      <top style="thin">
        <color indexed="8"/>
      </top>
      <bottom style="thin">
        <color indexed="10"/>
      </bottom>
      <diagonal/>
    </border>
    <border>
      <left/>
      <right/>
      <top style="thin">
        <color indexed="8"/>
      </top>
      <bottom style="thin">
        <color indexed="10"/>
      </bottom>
      <diagonal/>
    </border>
    <border>
      <left style="thin">
        <color indexed="8"/>
      </left>
      <right style="medium">
        <color indexed="8"/>
      </right>
      <top/>
      <bottom/>
      <diagonal/>
    </border>
    <border>
      <left style="thin">
        <color indexed="8"/>
      </left>
      <right/>
      <top/>
      <bottom style="medium">
        <color indexed="8"/>
      </bottom>
      <diagonal/>
    </border>
    <border>
      <left style="medium">
        <color indexed="8"/>
      </left>
      <right style="thin">
        <color indexed="8"/>
      </right>
      <top/>
      <bottom/>
      <diagonal/>
    </border>
    <border>
      <left style="thin">
        <color indexed="10"/>
      </left>
      <right/>
      <top style="thin">
        <color indexed="8"/>
      </top>
      <bottom style="thin">
        <color indexed="8"/>
      </bottom>
      <diagonal/>
    </border>
    <border>
      <left style="thin">
        <color indexed="8"/>
      </left>
      <right style="thin">
        <color indexed="8"/>
      </right>
      <top/>
      <bottom style="medium">
        <color indexed="8"/>
      </bottom>
      <diagonal/>
    </border>
    <border>
      <left style="thin">
        <color indexed="8"/>
      </left>
      <right style="thin">
        <color indexed="10"/>
      </right>
      <top/>
      <bottom style="thin">
        <color indexed="8"/>
      </bottom>
      <diagonal/>
    </border>
    <border>
      <left style="medium">
        <color indexed="8"/>
      </left>
      <right style="medium">
        <color indexed="8"/>
      </right>
      <top/>
      <bottom/>
      <diagonal/>
    </border>
    <border>
      <left style="thin">
        <color indexed="8"/>
      </left>
      <right style="thin">
        <color indexed="10"/>
      </right>
      <top style="thin">
        <color indexed="8"/>
      </top>
      <bottom/>
      <diagonal/>
    </border>
    <border>
      <left style="thin">
        <color indexed="8"/>
      </left>
      <right style="thin">
        <color indexed="10"/>
      </right>
      <top style="thin">
        <color indexed="10"/>
      </top>
      <bottom style="thin">
        <color indexed="8"/>
      </bottom>
      <diagonal/>
    </border>
    <border>
      <left style="thin">
        <color indexed="8"/>
      </left>
      <right style="thin">
        <color indexed="10"/>
      </right>
      <top style="thin">
        <color indexed="8"/>
      </top>
      <bottom style="thin">
        <color indexed="8"/>
      </bottom>
      <diagonal/>
    </border>
    <border>
      <left style="thin">
        <color indexed="8"/>
      </left>
      <right style="thin">
        <color indexed="10"/>
      </right>
      <top style="thin">
        <color indexed="8"/>
      </top>
      <bottom style="thin">
        <color indexed="10"/>
      </bottom>
      <diagonal/>
    </border>
    <border>
      <left style="thin">
        <color indexed="10"/>
      </left>
      <right style="thin">
        <color indexed="10"/>
      </right>
      <top style="thin">
        <color indexed="8"/>
      </top>
      <bottom style="thin">
        <color indexed="10"/>
      </bottom>
      <diagonal/>
    </border>
    <border>
      <left/>
      <right style="thin">
        <color indexed="10"/>
      </right>
      <top style="thin">
        <color indexed="8"/>
      </top>
      <bottom style="thin">
        <color indexed="8"/>
      </bottom>
      <diagonal/>
    </border>
    <border>
      <left style="thin">
        <color indexed="10"/>
      </left>
      <right style="thin">
        <color indexed="10"/>
      </right>
      <top style="thin">
        <color indexed="8"/>
      </top>
      <bottom style="thin">
        <color indexed="8"/>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8"/>
      </bottom>
      <diagonal/>
    </border>
    <border>
      <left style="thin">
        <color indexed="10"/>
      </left>
      <right style="thin">
        <color indexed="10"/>
      </right>
      <top style="thin">
        <color indexed="10"/>
      </top>
      <bottom style="medium">
        <color indexed="8"/>
      </bottom>
      <diagonal/>
    </border>
    <border>
      <left style="thin">
        <color indexed="10"/>
      </left>
      <right style="medium">
        <color indexed="8"/>
      </right>
      <top style="thin">
        <color indexed="10"/>
      </top>
      <bottom style="thin">
        <color indexed="10"/>
      </bottom>
      <diagonal/>
    </border>
    <border>
      <left style="medium">
        <color indexed="8"/>
      </left>
      <right style="thin">
        <color indexed="10"/>
      </right>
      <top style="medium">
        <color indexed="8"/>
      </top>
      <bottom style="medium">
        <color indexed="8"/>
      </bottom>
      <diagonal/>
    </border>
    <border>
      <left style="thin">
        <color indexed="10"/>
      </left>
      <right style="thin">
        <color indexed="10"/>
      </right>
      <top style="medium">
        <color indexed="8"/>
      </top>
      <bottom style="medium">
        <color indexed="8"/>
      </bottom>
      <diagonal/>
    </border>
    <border>
      <left style="thin">
        <color indexed="10"/>
      </left>
      <right style="medium">
        <color indexed="8"/>
      </right>
      <top style="medium">
        <color indexed="8"/>
      </top>
      <bottom style="medium">
        <color indexed="8"/>
      </bottom>
      <diagonal/>
    </border>
    <border>
      <left style="medium">
        <color indexed="8"/>
      </left>
      <right style="thin">
        <color indexed="10"/>
      </right>
      <top style="thin">
        <color indexed="10"/>
      </top>
      <bottom style="thin">
        <color indexed="10"/>
      </bottom>
      <diagonal/>
    </border>
    <border>
      <left style="thin">
        <color indexed="10"/>
      </left>
      <right style="thin">
        <color indexed="10"/>
      </right>
      <top style="medium">
        <color indexed="8"/>
      </top>
      <bottom style="thin">
        <color indexed="10"/>
      </bottom>
      <diagonal/>
    </border>
  </borders>
  <cellStyleXfs count="1">
    <xf numFmtId="0" fontId="0" applyNumberFormat="0" applyFont="1" applyFill="0" applyBorder="0" applyAlignment="1" applyProtection="0">
      <alignment vertical="top" wrapText="1"/>
    </xf>
  </cellStyleXfs>
  <cellXfs count="467">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0" fillId="2" borderId="1" applyNumberFormat="1" applyFont="1" applyFill="1" applyBorder="1" applyAlignment="1" applyProtection="0">
      <alignment vertical="top" wrapText="1"/>
    </xf>
    <xf numFmtId="0" fontId="0" fillId="2" borderId="2" applyNumberFormat="0" applyFont="1" applyFill="1" applyBorder="1" applyAlignment="1" applyProtection="0">
      <alignment vertical="bottom"/>
    </xf>
    <xf numFmtId="0" fontId="0" fillId="2" borderId="2" applyNumberFormat="0" applyFont="1" applyFill="1" applyBorder="1" applyAlignment="1" applyProtection="0">
      <alignment vertical="center"/>
    </xf>
    <xf numFmtId="0" fontId="0" fillId="2" borderId="2" applyNumberFormat="0" applyFont="1" applyFill="1" applyBorder="1" applyAlignment="1" applyProtection="0">
      <alignment vertical="bottom" wrapText="1"/>
    </xf>
    <xf numFmtId="0" fontId="0" fillId="2" borderId="3" applyNumberFormat="0" applyFont="1" applyFill="1" applyBorder="1" applyAlignment="1" applyProtection="0">
      <alignment vertical="bottom"/>
    </xf>
    <xf numFmtId="0" fontId="0" fillId="2" borderId="4" applyNumberFormat="0" applyFont="1" applyFill="1" applyBorder="1" applyAlignment="1" applyProtection="0">
      <alignment vertical="bottom"/>
    </xf>
    <xf numFmtId="0" fontId="0" fillId="2" borderId="1" applyNumberFormat="0" applyFont="1" applyFill="1" applyBorder="1" applyAlignment="1" applyProtection="0">
      <alignment vertical="top" wrapText="1"/>
    </xf>
    <xf numFmtId="0" fontId="0" fillId="2" borderId="3" applyNumberFormat="0" applyFont="1" applyFill="1" applyBorder="1" applyAlignment="1" applyProtection="0">
      <alignment vertical="top" wrapText="1"/>
    </xf>
    <xf numFmtId="49" fontId="3" fillId="3" borderId="5" applyNumberFormat="1" applyFont="1" applyFill="1" applyBorder="1" applyAlignment="1" applyProtection="0">
      <alignment vertical="center"/>
    </xf>
    <xf numFmtId="0" fontId="3" fillId="3" borderId="6" applyNumberFormat="0" applyFont="1" applyFill="1" applyBorder="1" applyAlignment="1" applyProtection="0">
      <alignment vertical="center"/>
    </xf>
    <xf numFmtId="0" fontId="3" fillId="3" borderId="6" applyNumberFormat="0" applyFont="1" applyFill="1" applyBorder="1" applyAlignment="1" applyProtection="0">
      <alignment horizontal="center" vertical="center"/>
    </xf>
    <xf numFmtId="0" fontId="3" fillId="3" borderId="6" applyNumberFormat="0" applyFont="1" applyFill="1" applyBorder="1" applyAlignment="1" applyProtection="0">
      <alignment vertical="center" wrapText="1"/>
    </xf>
    <xf numFmtId="0" fontId="5" fillId="3" borderId="6" applyNumberFormat="0" applyFont="1" applyFill="1" applyBorder="1" applyAlignment="1" applyProtection="0">
      <alignment horizontal="center" vertical="center" wrapText="1"/>
    </xf>
    <xf numFmtId="49" fontId="5" fillId="3" borderId="6" applyNumberFormat="1" applyFont="1" applyFill="1" applyBorder="1" applyAlignment="1" applyProtection="0">
      <alignment horizontal="center" vertical="center" wrapText="1"/>
    </xf>
    <xf numFmtId="0" fontId="0" fillId="2" borderId="7" applyNumberFormat="0" applyFont="1" applyFill="1" applyBorder="1" applyAlignment="1" applyProtection="0">
      <alignment vertical="bottom"/>
    </xf>
    <xf numFmtId="0" fontId="0" fillId="2" borderId="8" applyNumberFormat="0" applyFont="1" applyFill="1" applyBorder="1" applyAlignment="1" applyProtection="0">
      <alignment vertical="bottom"/>
    </xf>
    <xf numFmtId="0" fontId="0" fillId="2" borderId="9" applyNumberFormat="0" applyFont="1" applyFill="1" applyBorder="1" applyAlignment="1" applyProtection="0">
      <alignment vertical="top" wrapText="1"/>
    </xf>
    <xf numFmtId="0" fontId="0" fillId="2" borderId="7" applyNumberFormat="0" applyFont="1" applyFill="1" applyBorder="1" applyAlignment="1" applyProtection="0">
      <alignment vertical="top" wrapText="1"/>
    </xf>
    <xf numFmtId="49" fontId="6" fillId="4" borderId="10" applyNumberFormat="1" applyFont="1" applyFill="1" applyBorder="1" applyAlignment="1" applyProtection="0">
      <alignment vertical="center"/>
    </xf>
    <xf numFmtId="0" fontId="6" fillId="4" borderId="11" applyNumberFormat="0" applyFont="1" applyFill="1" applyBorder="1" applyAlignment="1" applyProtection="0">
      <alignment vertical="center"/>
    </xf>
    <xf numFmtId="59" fontId="7" fillId="2" borderId="10" applyNumberFormat="1" applyFont="1" applyFill="1" applyBorder="1" applyAlignment="1" applyProtection="0">
      <alignment horizontal="left" vertical="center"/>
    </xf>
    <xf numFmtId="59" fontId="7" fillId="2" borderId="12" applyNumberFormat="1" applyFont="1" applyFill="1" applyBorder="1" applyAlignment="1" applyProtection="0">
      <alignment horizontal="left" vertical="center" wrapText="1"/>
    </xf>
    <xf numFmtId="59" fontId="7" fillId="2" borderId="12" applyNumberFormat="1" applyFont="1" applyFill="1" applyBorder="1" applyAlignment="1" applyProtection="0">
      <alignment horizontal="left" vertical="center"/>
    </xf>
    <xf numFmtId="0" fontId="0" fillId="2" borderId="11" applyNumberFormat="0" applyFont="1" applyFill="1" applyBorder="1" applyAlignment="1" applyProtection="0">
      <alignment vertical="bottom"/>
    </xf>
    <xf numFmtId="0" fontId="0" fillId="2" borderId="13" applyNumberFormat="0" applyFont="1" applyFill="1" applyBorder="1" applyAlignment="1" applyProtection="0">
      <alignment vertical="bottom"/>
    </xf>
    <xf numFmtId="0" fontId="0" fillId="2" borderId="14" applyNumberFormat="0" applyFont="1" applyFill="1" applyBorder="1" applyAlignment="1" applyProtection="0">
      <alignment vertical="bottom"/>
    </xf>
    <xf numFmtId="0" fontId="0" fillId="2" borderId="15" applyNumberFormat="0" applyFont="1" applyFill="1" applyBorder="1" applyAlignment="1" applyProtection="0">
      <alignment vertical="top" wrapText="1"/>
    </xf>
    <xf numFmtId="0" fontId="0" fillId="2" borderId="16" applyNumberFormat="0" applyFont="1" applyFill="1" applyBorder="1" applyAlignment="1" applyProtection="0">
      <alignment vertical="top" wrapText="1"/>
    </xf>
    <xf numFmtId="49" fontId="8" fillId="5" borderId="17" applyNumberFormat="1" applyFont="1" applyFill="1" applyBorder="1" applyAlignment="1" applyProtection="0">
      <alignment vertical="center"/>
    </xf>
    <xf numFmtId="0" fontId="8" fillId="5" borderId="17" applyNumberFormat="0" applyFont="1" applyFill="1" applyBorder="1" applyAlignment="1" applyProtection="0">
      <alignment vertical="center"/>
    </xf>
    <xf numFmtId="0" fontId="8" fillId="5" borderId="17" applyNumberFormat="0" applyFont="1" applyFill="1" applyBorder="1" applyAlignment="1" applyProtection="0">
      <alignment horizontal="center" vertical="center" wrapText="1"/>
    </xf>
    <xf numFmtId="1" fontId="8" fillId="5" borderId="17" applyNumberFormat="1" applyFont="1" applyFill="1" applyBorder="1" applyAlignment="1" applyProtection="0">
      <alignment horizontal="left" vertical="center" wrapText="1"/>
    </xf>
    <xf numFmtId="1" fontId="9" fillId="5" borderId="17" applyNumberFormat="1" applyFont="1" applyFill="1" applyBorder="1" applyAlignment="1" applyProtection="0">
      <alignment horizontal="left" vertical="center" wrapText="1"/>
    </xf>
    <xf numFmtId="49" fontId="6" fillId="6" borderId="18" applyNumberFormat="1" applyFont="1" applyFill="1" applyBorder="1" applyAlignment="1" applyProtection="0">
      <alignment vertical="center"/>
    </xf>
    <xf numFmtId="0" fontId="0" fillId="6" borderId="19" applyNumberFormat="0" applyFont="1" applyFill="1" applyBorder="1" applyAlignment="1" applyProtection="0">
      <alignment vertical="center"/>
    </xf>
    <xf numFmtId="0" fontId="0" fillId="6" borderId="19" applyNumberFormat="0" applyFont="1" applyFill="1" applyBorder="1" applyAlignment="1" applyProtection="0">
      <alignment horizontal="center" vertical="center"/>
    </xf>
    <xf numFmtId="0" fontId="0" fillId="6" borderId="19" applyNumberFormat="0" applyFont="1" applyFill="1" applyBorder="1" applyAlignment="1" applyProtection="0">
      <alignment vertical="center" wrapText="1"/>
    </xf>
    <xf numFmtId="0" fontId="0" fillId="6" borderId="20" applyNumberFormat="0" applyFont="1" applyFill="1" applyBorder="1" applyAlignment="1" applyProtection="0">
      <alignment vertical="center"/>
    </xf>
    <xf numFmtId="49" fontId="6" fillId="6" borderId="15" applyNumberFormat="1" applyFont="1" applyFill="1" applyBorder="1" applyAlignment="1" applyProtection="0">
      <alignment vertical="center"/>
    </xf>
    <xf numFmtId="0" fontId="0" fillId="6" borderId="21" applyNumberFormat="0" applyFont="1" applyFill="1" applyBorder="1" applyAlignment="1" applyProtection="0">
      <alignment vertical="center"/>
    </xf>
    <xf numFmtId="0" fontId="0" fillId="6" borderId="21" applyNumberFormat="0" applyFont="1" applyFill="1" applyBorder="1" applyAlignment="1" applyProtection="0">
      <alignment horizontal="center" vertical="center"/>
    </xf>
    <xf numFmtId="0" fontId="0" fillId="6" borderId="21" applyNumberFormat="0" applyFont="1" applyFill="1" applyBorder="1" applyAlignment="1" applyProtection="0">
      <alignment vertical="center" wrapText="1"/>
    </xf>
    <xf numFmtId="0" fontId="0" fillId="6" borderId="22" applyNumberFormat="0" applyFont="1" applyFill="1" applyBorder="1" applyAlignment="1" applyProtection="0">
      <alignment vertical="center"/>
    </xf>
    <xf numFmtId="49" fontId="7" fillId="6" borderId="15" applyNumberFormat="1" applyFont="1" applyFill="1" applyBorder="1" applyAlignment="1" applyProtection="0">
      <alignment vertical="center"/>
    </xf>
    <xf numFmtId="49" fontId="0" fillId="6" borderId="23" applyNumberFormat="1" applyFont="1" applyFill="1" applyBorder="1" applyAlignment="1" applyProtection="0">
      <alignment vertical="center"/>
    </xf>
    <xf numFmtId="0" fontId="0" fillId="6" borderId="24" applyNumberFormat="0" applyFont="1" applyFill="1" applyBorder="1" applyAlignment="1" applyProtection="0">
      <alignment vertical="center"/>
    </xf>
    <xf numFmtId="0" fontId="0" fillId="6" borderId="24" applyNumberFormat="0" applyFont="1" applyFill="1" applyBorder="1" applyAlignment="1" applyProtection="0">
      <alignment horizontal="center" vertical="center"/>
    </xf>
    <xf numFmtId="0" fontId="0" fillId="6" borderId="24" applyNumberFormat="0" applyFont="1" applyFill="1" applyBorder="1" applyAlignment="1" applyProtection="0">
      <alignment vertical="center" wrapText="1"/>
    </xf>
    <xf numFmtId="0" fontId="0" fillId="6" borderId="25" applyNumberFormat="0" applyFont="1" applyFill="1" applyBorder="1" applyAlignment="1" applyProtection="0">
      <alignment vertical="center"/>
    </xf>
    <xf numFmtId="0" fontId="8" fillId="5" borderId="17" applyNumberFormat="0" applyFont="1" applyFill="1" applyBorder="1" applyAlignment="1" applyProtection="0">
      <alignment horizontal="center" vertical="center"/>
    </xf>
    <xf numFmtId="49" fontId="0" fillId="4" borderId="17" applyNumberFormat="1" applyFont="1" applyFill="1" applyBorder="1" applyAlignment="1" applyProtection="0">
      <alignment vertical="center" wrapText="1"/>
    </xf>
    <xf numFmtId="49" fontId="10" fillId="4" borderId="17" applyNumberFormat="1" applyFont="1" applyFill="1" applyBorder="1" applyAlignment="1" applyProtection="0">
      <alignment horizontal="left" vertical="center" wrapText="1"/>
    </xf>
    <xf numFmtId="49" fontId="11" fillId="2" borderId="10" applyNumberFormat="1" applyFont="1" applyFill="1" applyBorder="1" applyAlignment="1" applyProtection="0">
      <alignment horizontal="left" vertical="center"/>
    </xf>
    <xf numFmtId="0" fontId="11" fillId="2" borderId="12" applyNumberFormat="0" applyFont="1" applyFill="1" applyBorder="1" applyAlignment="1" applyProtection="0">
      <alignment vertical="center" wrapText="1"/>
    </xf>
    <xf numFmtId="0" fontId="11" fillId="2" borderId="12" applyNumberFormat="0" applyFont="1" applyFill="1" applyBorder="1" applyAlignment="1" applyProtection="0">
      <alignment vertical="center"/>
    </xf>
    <xf numFmtId="49" fontId="11" fillId="2" borderId="10" applyNumberFormat="1" applyFont="1" applyFill="1" applyBorder="1" applyAlignment="1" applyProtection="0">
      <alignment horizontal="left" vertical="center" wrapText="1"/>
    </xf>
    <xf numFmtId="0" fontId="0" fillId="2" borderId="12" applyNumberFormat="0" applyFont="1" applyFill="1" applyBorder="1" applyAlignment="1" applyProtection="0">
      <alignment vertical="bottom" wrapText="1"/>
    </xf>
    <xf numFmtId="49" fontId="8" fillId="5" borderId="17" applyNumberFormat="1" applyFont="1" applyFill="1" applyBorder="1" applyAlignment="1" applyProtection="0">
      <alignment horizontal="center" vertical="center" wrapText="1"/>
    </xf>
    <xf numFmtId="49" fontId="8" fillId="5" borderId="26" applyNumberFormat="1" applyFont="1" applyFill="1" applyBorder="1" applyAlignment="1" applyProtection="0">
      <alignment horizontal="center" vertical="center"/>
    </xf>
    <xf numFmtId="49" fontId="14" fillId="7" borderId="27" applyNumberFormat="1" applyFont="1" applyFill="1" applyBorder="1" applyAlignment="1" applyProtection="0">
      <alignment horizontal="center" vertical="center" wrapText="1"/>
    </xf>
    <xf numFmtId="0" fontId="0" fillId="2" borderId="28" applyNumberFormat="0" applyFont="1" applyFill="1" applyBorder="1" applyAlignment="1" applyProtection="0">
      <alignment vertical="bottom"/>
    </xf>
    <xf numFmtId="49" fontId="10" fillId="2" borderId="17" applyNumberFormat="1" applyFont="1" applyFill="1" applyBorder="1" applyAlignment="1" applyProtection="0">
      <alignment horizontal="center" vertical="center" wrapText="1"/>
    </xf>
    <xf numFmtId="49" fontId="0" fillId="2" borderId="17" applyNumberFormat="1" applyFont="1" applyFill="1" applyBorder="1" applyAlignment="1" applyProtection="0">
      <alignment vertical="center" wrapText="1"/>
    </xf>
    <xf numFmtId="49" fontId="15" fillId="4" borderId="26" applyNumberFormat="1" applyFont="1" applyFill="1" applyBorder="1" applyAlignment="1" applyProtection="0">
      <alignment vertical="center" wrapText="1"/>
    </xf>
    <xf numFmtId="49" fontId="0" fillId="8" borderId="27" applyNumberFormat="1" applyFont="1" applyFill="1" applyBorder="1" applyAlignment="1" applyProtection="0">
      <alignment vertical="top" wrapText="1"/>
    </xf>
    <xf numFmtId="0" fontId="11" fillId="2" borderId="10" applyNumberFormat="0" applyFont="1" applyFill="1" applyBorder="1" applyAlignment="1" applyProtection="0">
      <alignment horizontal="center" vertical="center" wrapText="1"/>
    </xf>
    <xf numFmtId="49" fontId="0" fillId="2" borderId="11" applyNumberFormat="1" applyFont="1" applyFill="1" applyBorder="1" applyAlignment="1" applyProtection="0">
      <alignment vertical="center" wrapText="1"/>
    </xf>
    <xf numFmtId="0" fontId="0" fillId="2" borderId="17" applyNumberFormat="0" applyFont="1" applyFill="1" applyBorder="1" applyAlignment="1" applyProtection="0">
      <alignment vertical="center" wrapText="1"/>
    </xf>
    <xf numFmtId="0" fontId="11" fillId="2" borderId="10" applyNumberFormat="0" applyFont="1" applyFill="1" applyBorder="1" applyAlignment="1" applyProtection="0">
      <alignment horizontal="left" vertical="center" wrapText="1"/>
    </xf>
    <xf numFmtId="0" fontId="0" fillId="2" borderId="11" applyNumberFormat="0" applyFont="1" applyFill="1" applyBorder="1" applyAlignment="1" applyProtection="0">
      <alignment vertical="center" wrapText="1"/>
    </xf>
    <xf numFmtId="49" fontId="0" fillId="8" borderId="29" applyNumberFormat="1" applyFont="1" applyFill="1" applyBorder="1" applyAlignment="1" applyProtection="0">
      <alignment vertical="top" wrapText="1"/>
    </xf>
    <xf numFmtId="49" fontId="16" fillId="2" borderId="28" applyNumberFormat="1" applyFont="1" applyFill="1" applyBorder="1" applyAlignment="1" applyProtection="0">
      <alignment vertical="bottom"/>
    </xf>
    <xf numFmtId="49" fontId="14" fillId="7" borderId="30" applyNumberFormat="1" applyFont="1" applyFill="1" applyBorder="1" applyAlignment="1" applyProtection="0">
      <alignment horizontal="center" vertical="center" wrapText="1"/>
    </xf>
    <xf numFmtId="49" fontId="0" fillId="4" borderId="31" applyNumberFormat="1" applyFont="1" applyFill="1" applyBorder="1" applyAlignment="1" applyProtection="0">
      <alignment vertical="center" wrapText="1"/>
    </xf>
    <xf numFmtId="49" fontId="17" fillId="2" borderId="18" applyNumberFormat="1" applyFont="1" applyFill="1" applyBorder="1" applyAlignment="1" applyProtection="0">
      <alignment vertical="center"/>
    </xf>
    <xf numFmtId="0" fontId="10" fillId="2" borderId="19" applyNumberFormat="0" applyFont="1" applyFill="1" applyBorder="1" applyAlignment="1" applyProtection="0">
      <alignment horizontal="left" vertical="center" wrapText="1"/>
    </xf>
    <xf numFmtId="0" fontId="10" fillId="2" borderId="19" applyNumberFormat="0" applyFont="1" applyFill="1" applyBorder="1" applyAlignment="1" applyProtection="0">
      <alignment horizontal="center" vertical="center" wrapText="1"/>
    </xf>
    <xf numFmtId="0" fontId="0" fillId="2" borderId="19" applyNumberFormat="0" applyFont="1" applyFill="1" applyBorder="1" applyAlignment="1" applyProtection="0">
      <alignment vertical="center" wrapText="1"/>
    </xf>
    <xf numFmtId="1" fontId="15" fillId="2" borderId="19" applyNumberFormat="1" applyFont="1" applyFill="1" applyBorder="1" applyAlignment="1" applyProtection="0">
      <alignment vertical="center" wrapText="1"/>
    </xf>
    <xf numFmtId="0" fontId="0" fillId="2" borderId="19" applyNumberFormat="0" applyFont="1" applyFill="1" applyBorder="1" applyAlignment="1" applyProtection="0">
      <alignment vertical="top" wrapText="1"/>
    </xf>
    <xf numFmtId="0" fontId="16" fillId="2" borderId="16" applyNumberFormat="0" applyFont="1" applyFill="1" applyBorder="1" applyAlignment="1" applyProtection="0">
      <alignment vertical="bottom"/>
    </xf>
    <xf numFmtId="49" fontId="10" fillId="2" borderId="32" applyNumberFormat="1" applyFont="1" applyFill="1" applyBorder="1" applyAlignment="1" applyProtection="0">
      <alignment vertical="center"/>
    </xf>
    <xf numFmtId="0" fontId="0" fillId="2" borderId="33" applyNumberFormat="0" applyFont="1" applyFill="1" applyBorder="1" applyAlignment="1" applyProtection="0">
      <alignment vertical="bottom"/>
    </xf>
    <xf numFmtId="0" fontId="0" fillId="2" borderId="33" applyNumberFormat="0" applyFont="1" applyFill="1" applyBorder="1" applyAlignment="1" applyProtection="0">
      <alignment vertical="center"/>
    </xf>
    <xf numFmtId="0" fontId="0" fillId="2" borderId="33" applyNumberFormat="0" applyFont="1" applyFill="1" applyBorder="1" applyAlignment="1" applyProtection="0">
      <alignment vertical="bottom" wrapText="1"/>
    </xf>
    <xf numFmtId="0" fontId="0" fillId="2" borderId="34" applyNumberFormat="0" applyFont="1" applyFill="1" applyBorder="1" applyAlignment="1" applyProtection="0">
      <alignment vertical="bottom"/>
    </xf>
    <xf numFmtId="0" fontId="0" fillId="2" borderId="35" applyNumberFormat="0" applyFont="1" applyFill="1" applyBorder="1" applyAlignment="1" applyProtection="0">
      <alignment vertical="bottom"/>
    </xf>
    <xf numFmtId="0" fontId="0" fillId="2" borderId="32" applyNumberFormat="0" applyFont="1" applyFill="1" applyBorder="1" applyAlignment="1" applyProtection="0">
      <alignment vertical="top" wrapText="1"/>
    </xf>
    <xf numFmtId="0" fontId="0" fillId="2" borderId="34" applyNumberFormat="0" applyFont="1" applyFill="1" applyBorder="1" applyAlignment="1" applyProtection="0">
      <alignment vertical="top" wrapText="1"/>
    </xf>
    <xf numFmtId="0" fontId="0" applyNumberFormat="1" applyFont="1" applyFill="0" applyBorder="0" applyAlignment="1" applyProtection="0">
      <alignment vertical="top" wrapText="1"/>
    </xf>
    <xf numFmtId="59" fontId="7" fillId="2" borderId="10" applyNumberFormat="1" applyFont="1" applyFill="1" applyBorder="1" applyAlignment="1" applyProtection="0">
      <alignment horizontal="center" vertical="center"/>
    </xf>
    <xf numFmtId="0" fontId="7" fillId="6" borderId="24" applyNumberFormat="0" applyFont="1" applyFill="1" applyBorder="1" applyAlignment="1" applyProtection="0">
      <alignment vertical="center"/>
    </xf>
    <xf numFmtId="0" fontId="7" fillId="6" borderId="21" applyNumberFormat="0" applyFont="1" applyFill="1" applyBorder="1" applyAlignment="1" applyProtection="0">
      <alignment horizontal="center" vertical="center"/>
    </xf>
    <xf numFmtId="0" fontId="7" fillId="6" borderId="24" applyNumberFormat="0" applyFont="1" applyFill="1" applyBorder="1" applyAlignment="1" applyProtection="0">
      <alignment vertical="center" wrapText="1"/>
    </xf>
    <xf numFmtId="0" fontId="7" fillId="6" borderId="25" applyNumberFormat="0" applyFont="1" applyFill="1" applyBorder="1" applyAlignment="1" applyProtection="0">
      <alignment vertical="center"/>
    </xf>
    <xf numFmtId="49" fontId="8" fillId="5" borderId="36" applyNumberFormat="1" applyFont="1" applyFill="1" applyBorder="1" applyAlignment="1" applyProtection="0">
      <alignment horizontal="center" vertical="center" wrapText="1"/>
    </xf>
    <xf numFmtId="0" fontId="0" fillId="2" borderId="37" applyNumberFormat="0" applyFont="1" applyFill="1" applyBorder="1" applyAlignment="1" applyProtection="0">
      <alignment vertical="bottom"/>
    </xf>
    <xf numFmtId="49" fontId="11" fillId="2" borderId="17" applyNumberFormat="1" applyFont="1" applyFill="1" applyBorder="1" applyAlignment="1" applyProtection="0">
      <alignment vertical="center" wrapText="1"/>
    </xf>
    <xf numFmtId="0" fontId="11" fillId="2" borderId="17" applyNumberFormat="0" applyFont="1" applyFill="1" applyBorder="1" applyAlignment="1" applyProtection="0">
      <alignment vertical="center" wrapText="1"/>
    </xf>
    <xf numFmtId="49" fontId="0" fillId="2" borderId="18" applyNumberFormat="1" applyFont="1" applyFill="1" applyBorder="1" applyAlignment="1" applyProtection="0">
      <alignment vertical="center"/>
    </xf>
    <xf numFmtId="0" fontId="11" fillId="2" borderId="19" applyNumberFormat="0" applyFont="1" applyFill="1" applyBorder="1" applyAlignment="1" applyProtection="0">
      <alignment vertical="center" wrapText="1"/>
    </xf>
    <xf numFmtId="0" fontId="0" fillId="2" borderId="15" applyNumberFormat="0" applyFont="1" applyFill="1" applyBorder="1" applyAlignment="1" applyProtection="0">
      <alignment vertical="top"/>
    </xf>
    <xf numFmtId="0" fontId="0" fillId="2" borderId="21" applyNumberFormat="0" applyFont="1" applyFill="1" applyBorder="1" applyAlignment="1" applyProtection="0">
      <alignment vertical="bottom"/>
    </xf>
    <xf numFmtId="0" fontId="10" fillId="2" borderId="21" applyNumberFormat="0" applyFont="1" applyFill="1" applyBorder="1" applyAlignment="1" applyProtection="0">
      <alignment horizontal="center" vertical="center"/>
    </xf>
    <xf numFmtId="0" fontId="0" fillId="2" borderId="21" applyNumberFormat="0" applyFont="1" applyFill="1" applyBorder="1" applyAlignment="1" applyProtection="0">
      <alignment vertical="bottom" wrapText="1"/>
    </xf>
    <xf numFmtId="0" fontId="19" fillId="2" borderId="21" applyNumberFormat="0" applyFont="1" applyFill="1" applyBorder="1" applyAlignment="1" applyProtection="0">
      <alignment vertical="bottom" wrapText="1"/>
    </xf>
    <xf numFmtId="0" fontId="0" fillId="2" borderId="16" applyNumberFormat="0" applyFont="1" applyFill="1" applyBorder="1" applyAlignment="1" applyProtection="0">
      <alignment vertical="bottom"/>
    </xf>
    <xf numFmtId="1" fontId="10" fillId="4" borderId="38" applyNumberFormat="1" applyFont="1" applyFill="1" applyBorder="1" applyAlignment="1" applyProtection="0">
      <alignment vertical="center" wrapText="1"/>
    </xf>
    <xf numFmtId="0" fontId="0" fillId="2" borderId="39" applyNumberFormat="0" applyFont="1" applyFill="1" applyBorder="1" applyAlignment="1" applyProtection="0">
      <alignment vertical="bottom"/>
    </xf>
    <xf numFmtId="0" fontId="0" fillId="2" borderId="21" applyNumberFormat="0" applyFont="1" applyFill="1" applyBorder="1" applyAlignment="1" applyProtection="0">
      <alignment vertical="center"/>
    </xf>
    <xf numFmtId="0" fontId="0" applyNumberFormat="1" applyFont="1" applyFill="0" applyBorder="0" applyAlignment="1" applyProtection="0">
      <alignment vertical="top" wrapText="1"/>
    </xf>
    <xf numFmtId="49" fontId="10" fillId="2" borderId="17" applyNumberFormat="1" applyFont="1" applyFill="1" applyBorder="1" applyAlignment="1" applyProtection="0">
      <alignment horizontal="center" vertical="center"/>
    </xf>
    <xf numFmtId="0" fontId="10" fillId="2" borderId="10" applyNumberFormat="0" applyFont="1" applyFill="1" applyBorder="1" applyAlignment="1" applyProtection="0">
      <alignment horizontal="left" vertical="center"/>
    </xf>
    <xf numFmtId="0" fontId="10" fillId="2" borderId="17" applyNumberFormat="0" applyFont="1" applyFill="1" applyBorder="1" applyAlignment="1" applyProtection="0">
      <alignment horizontal="center" vertical="center" wrapText="1"/>
    </xf>
    <xf numFmtId="0" fontId="10" fillId="2" borderId="15" applyNumberFormat="0" applyFont="1" applyFill="1" applyBorder="1" applyAlignment="1" applyProtection="0">
      <alignment vertical="bottom"/>
    </xf>
    <xf numFmtId="0" fontId="10" fillId="2" borderId="21" applyNumberFormat="0" applyFont="1" applyFill="1" applyBorder="1" applyAlignment="1" applyProtection="0">
      <alignment vertical="bottom"/>
    </xf>
    <xf numFmtId="0" fontId="0" fillId="2" borderId="14" applyNumberFormat="0" applyFont="1" applyFill="1" applyBorder="1"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49" fontId="10" fillId="2" borderId="10" applyNumberFormat="1" applyFont="1" applyFill="1" applyBorder="1" applyAlignment="1" applyProtection="0">
      <alignment horizontal="left" vertical="center"/>
    </xf>
    <xf numFmtId="0" fontId="0" applyNumberFormat="1" applyFont="1" applyFill="0" applyBorder="0" applyAlignment="1" applyProtection="0">
      <alignment vertical="top" wrapText="1"/>
    </xf>
    <xf numFmtId="0" fontId="11" fillId="2" borderId="10" applyNumberFormat="0" applyFont="1" applyFill="1" applyBorder="1" applyAlignment="1" applyProtection="0">
      <alignment horizontal="left" vertical="center"/>
    </xf>
    <xf numFmtId="0" fontId="11" fillId="2" borderId="11" applyNumberFormat="0" applyFont="1" applyFill="1" applyBorder="1" applyAlignment="1" applyProtection="0">
      <alignment vertical="center" wrapText="1"/>
    </xf>
    <xf numFmtId="0" fontId="11" fillId="2" borderId="10" applyNumberFormat="0" applyFont="1" applyFill="1" applyBorder="1" applyAlignment="1" applyProtection="0">
      <alignment horizontal="center" vertical="center"/>
    </xf>
    <xf numFmtId="0" fontId="0" fillId="2" borderId="19" applyNumberFormat="0" applyFont="1" applyFill="1" applyBorder="1" applyAlignment="1" applyProtection="0">
      <alignment vertical="bottom"/>
    </xf>
    <xf numFmtId="0" fontId="10" fillId="2" borderId="19" applyNumberFormat="0" applyFont="1" applyFill="1" applyBorder="1" applyAlignment="1" applyProtection="0">
      <alignment horizontal="center" vertical="center"/>
    </xf>
    <xf numFmtId="0" fontId="0" fillId="2" borderId="19" applyNumberFormat="0" applyFont="1" applyFill="1" applyBorder="1" applyAlignment="1" applyProtection="0">
      <alignment vertical="bottom" wrapText="1"/>
    </xf>
    <xf numFmtId="0" fontId="19" fillId="2" borderId="19" applyNumberFormat="0" applyFont="1" applyFill="1" applyBorder="1" applyAlignment="1" applyProtection="0">
      <alignment vertical="bottom" wrapText="1"/>
    </xf>
    <xf numFmtId="0" fontId="0" applyNumberFormat="1" applyFont="1" applyFill="0" applyBorder="0" applyAlignment="1" applyProtection="0">
      <alignment vertical="top" wrapText="1"/>
    </xf>
    <xf numFmtId="0" fontId="0" fillId="2" borderId="40" applyNumberFormat="0" applyFont="1" applyFill="1" applyBorder="1" applyAlignment="1" applyProtection="0">
      <alignment vertical="bottom"/>
    </xf>
    <xf numFmtId="0" fontId="0" fillId="2" borderId="41" applyNumberFormat="0" applyFont="1" applyFill="1" applyBorder="1" applyAlignment="1" applyProtection="0">
      <alignment vertical="bottom"/>
    </xf>
    <xf numFmtId="49" fontId="5" fillId="3" borderId="42" applyNumberFormat="1" applyFont="1" applyFill="1" applyBorder="1" applyAlignment="1" applyProtection="0">
      <alignment horizontal="center" vertical="center" wrapText="1"/>
    </xf>
    <xf numFmtId="0" fontId="0" fillId="2" borderId="43" applyNumberFormat="0" applyFont="1" applyFill="1" applyBorder="1" applyAlignment="1" applyProtection="0">
      <alignment vertical="bottom"/>
    </xf>
    <xf numFmtId="49" fontId="14" fillId="7" borderId="44" applyNumberFormat="1" applyFont="1" applyFill="1" applyBorder="1" applyAlignment="1" applyProtection="0">
      <alignment horizontal="center" vertical="center" wrapText="1"/>
    </xf>
    <xf numFmtId="49" fontId="22" fillId="2" borderId="19" applyNumberFormat="1" applyFont="1" applyFill="1" applyBorder="1" applyAlignment="1" applyProtection="0">
      <alignment vertical="top"/>
    </xf>
    <xf numFmtId="0" fontId="0" fillId="2" borderId="22" applyNumberFormat="0" applyFont="1" applyFill="1" applyBorder="1" applyAlignment="1" applyProtection="0">
      <alignment vertical="bottom"/>
    </xf>
    <xf numFmtId="0" fontId="0" fillId="2" borderId="45" applyNumberFormat="0" applyFont="1" applyFill="1" applyBorder="1" applyAlignment="1" applyProtection="0">
      <alignment vertical="bottom"/>
    </xf>
    <xf numFmtId="0" fontId="0" fillId="2" borderId="46" applyNumberFormat="0" applyFont="1" applyFill="1" applyBorder="1" applyAlignment="1" applyProtection="0">
      <alignment vertical="bottom"/>
    </xf>
    <xf numFmtId="0" fontId="0" applyNumberFormat="1" applyFont="1" applyFill="0" applyBorder="0" applyAlignment="1" applyProtection="0">
      <alignment vertical="top" wrapText="1"/>
    </xf>
    <xf numFmtId="0" fontId="0" fillId="2" borderId="2" applyNumberFormat="0" applyFont="1" applyFill="1" applyBorder="1" applyAlignment="1" applyProtection="0">
      <alignment vertical="center" wrapText="1"/>
    </xf>
    <xf numFmtId="0" fontId="0" fillId="2" borderId="40" applyNumberFormat="0" applyFont="1" applyFill="1" applyBorder="1" applyAlignment="1" applyProtection="0">
      <alignment vertical="center"/>
    </xf>
    <xf numFmtId="0" fontId="0" fillId="2" borderId="11" applyNumberFormat="0" applyFont="1" applyFill="1" applyBorder="1" applyAlignment="1" applyProtection="0">
      <alignment vertical="center"/>
    </xf>
    <xf numFmtId="49" fontId="14" fillId="7" borderId="47" applyNumberFormat="1" applyFont="1" applyFill="1" applyBorder="1" applyAlignment="1" applyProtection="0">
      <alignment horizontal="center" vertical="center" wrapText="1"/>
    </xf>
    <xf numFmtId="49" fontId="23" fillId="4" borderId="26" applyNumberFormat="1" applyFont="1" applyFill="1" applyBorder="1" applyAlignment="1" applyProtection="0">
      <alignment vertical="center" wrapText="1"/>
    </xf>
    <xf numFmtId="49" fontId="0" fillId="8" borderId="47" applyNumberFormat="1" applyFont="1" applyFill="1" applyBorder="1" applyAlignment="1" applyProtection="0">
      <alignment vertical="center" wrapText="1"/>
    </xf>
    <xf numFmtId="49" fontId="0" fillId="8" borderId="48" applyNumberFormat="1" applyFont="1" applyFill="1" applyBorder="1" applyAlignment="1" applyProtection="0">
      <alignment vertical="center" wrapText="1"/>
    </xf>
    <xf numFmtId="49" fontId="16" fillId="2" borderId="13" applyNumberFormat="1" applyFont="1" applyFill="1" applyBorder="1" applyAlignment="1" applyProtection="0">
      <alignment vertical="bottom"/>
    </xf>
    <xf numFmtId="0" fontId="19" fillId="2" borderId="19" applyNumberFormat="0" applyFont="1" applyFill="1" applyBorder="1" applyAlignment="1" applyProtection="0">
      <alignment vertical="center" wrapText="1"/>
    </xf>
    <xf numFmtId="0" fontId="0" fillId="2" borderId="20" applyNumberFormat="0" applyFont="1" applyFill="1" applyBorder="1" applyAlignment="1" applyProtection="0">
      <alignment vertical="center"/>
    </xf>
    <xf numFmtId="0" fontId="19" fillId="2" borderId="21" applyNumberFormat="0" applyFont="1" applyFill="1" applyBorder="1" applyAlignment="1" applyProtection="0">
      <alignment vertical="center" wrapText="1"/>
    </xf>
    <xf numFmtId="0" fontId="0" fillId="2" borderId="22" applyNumberFormat="0" applyFont="1" applyFill="1" applyBorder="1" applyAlignment="1" applyProtection="0">
      <alignment vertical="center"/>
    </xf>
    <xf numFmtId="0" fontId="10" fillId="2" borderId="21" applyNumberFormat="0" applyFont="1" applyFill="1" applyBorder="1" applyAlignment="1" applyProtection="0">
      <alignment vertical="center"/>
    </xf>
    <xf numFmtId="0" fontId="0" fillId="2" borderId="21" applyNumberFormat="0" applyFont="1" applyFill="1" applyBorder="1" applyAlignment="1" applyProtection="0">
      <alignment vertical="center" wrapText="1"/>
    </xf>
    <xf numFmtId="1" fontId="0" fillId="4" borderId="38" applyNumberFormat="1" applyFont="1" applyFill="1" applyBorder="1" applyAlignment="1" applyProtection="0">
      <alignment vertical="center" wrapText="1"/>
    </xf>
    <xf numFmtId="0" fontId="0" fillId="2" borderId="33" applyNumberFormat="0" applyFont="1" applyFill="1" applyBorder="1" applyAlignment="1" applyProtection="0">
      <alignment vertical="center" wrapText="1"/>
    </xf>
    <xf numFmtId="0" fontId="0" fillId="2" borderId="45" applyNumberFormat="0" applyFont="1" applyFill="1" applyBorder="1" applyAlignment="1" applyProtection="0">
      <alignment vertical="center"/>
    </xf>
    <xf numFmtId="0" fontId="0" applyNumberFormat="1" applyFont="1" applyFill="0" applyBorder="0" applyAlignment="1" applyProtection="0">
      <alignment vertical="top" wrapText="1"/>
    </xf>
    <xf numFmtId="0" fontId="0" fillId="2" borderId="2" applyNumberFormat="0" applyFont="1" applyFill="1" applyBorder="1" applyAlignment="1" applyProtection="0">
      <alignment vertical="top" wrapText="1"/>
    </xf>
    <xf numFmtId="0" fontId="0" fillId="2" borderId="4" applyNumberFormat="0" applyFont="1" applyFill="1" applyBorder="1" applyAlignment="1" applyProtection="0">
      <alignment vertical="top" wrapText="1"/>
    </xf>
    <xf numFmtId="49" fontId="25" fillId="7" borderId="9" applyNumberFormat="1" applyFont="1" applyFill="1" applyBorder="1" applyAlignment="1" applyProtection="0">
      <alignment horizontal="left" vertical="center"/>
    </xf>
    <xf numFmtId="0" fontId="3" fillId="7" borderId="49" applyNumberFormat="0" applyFont="1" applyFill="1" applyBorder="1" applyAlignment="1" applyProtection="0">
      <alignment horizontal="left" vertical="center"/>
    </xf>
    <xf numFmtId="49" fontId="6" fillId="7" borderId="49" applyNumberFormat="1" applyFont="1" applyFill="1" applyBorder="1" applyAlignment="1" applyProtection="0">
      <alignment horizontal="center" vertical="center" wrapText="1"/>
    </xf>
    <xf numFmtId="0" fontId="5" fillId="7" borderId="49" applyNumberFormat="0" applyFont="1" applyFill="1" applyBorder="1" applyAlignment="1" applyProtection="0">
      <alignment horizontal="center" vertical="center" wrapText="1"/>
    </xf>
    <xf numFmtId="0" fontId="0" fillId="2" borderId="49" applyNumberFormat="0" applyFont="1" applyFill="1" applyBorder="1" applyAlignment="1" applyProtection="0">
      <alignment vertical="top" wrapText="1"/>
    </xf>
    <xf numFmtId="0" fontId="0" fillId="2" borderId="8" applyNumberFormat="0" applyFont="1" applyFill="1" applyBorder="1" applyAlignment="1" applyProtection="0">
      <alignment vertical="top" wrapText="1"/>
    </xf>
    <xf numFmtId="0" fontId="14" fillId="4" borderId="15" applyNumberFormat="0" applyFont="1" applyFill="1" applyBorder="1" applyAlignment="1" applyProtection="0">
      <alignment horizontal="left" vertical="center"/>
    </xf>
    <xf numFmtId="0" fontId="14" fillId="4" borderId="21" applyNumberFormat="0" applyFont="1" applyFill="1" applyBorder="1" applyAlignment="1" applyProtection="0">
      <alignment horizontal="left" vertical="center"/>
    </xf>
    <xf numFmtId="0" fontId="0" fillId="2" borderId="21" applyNumberFormat="0" applyFont="1" applyFill="1" applyBorder="1" applyAlignment="1" applyProtection="0">
      <alignment vertical="top" wrapText="1"/>
    </xf>
    <xf numFmtId="49" fontId="8" fillId="5" borderId="39" applyNumberFormat="1" applyFont="1" applyFill="1" applyBorder="1" applyAlignment="1" applyProtection="0">
      <alignment horizontal="left" vertical="center"/>
    </xf>
    <xf numFmtId="0" fontId="8" fillId="5" borderId="21" applyNumberFormat="0" applyFont="1" applyFill="1" applyBorder="1" applyAlignment="1" applyProtection="0">
      <alignment horizontal="left" vertical="center"/>
    </xf>
    <xf numFmtId="49" fontId="0" fillId="6" borderId="15" applyNumberFormat="1" applyFont="1" applyFill="1" applyBorder="1" applyAlignment="1" applyProtection="0">
      <alignment horizontal="left" vertical="center"/>
    </xf>
    <xf numFmtId="0" fontId="0" fillId="6" borderId="21" applyNumberFormat="0" applyFont="1" applyFill="1" applyBorder="1" applyAlignment="1" applyProtection="0">
      <alignment horizontal="left" vertical="center"/>
    </xf>
    <xf numFmtId="49" fontId="0" fillId="6" borderId="50" applyNumberFormat="1" applyFont="1" applyFill="1" applyBorder="1" applyAlignment="1" applyProtection="0">
      <alignment horizontal="left" vertical="center"/>
    </xf>
    <xf numFmtId="0" fontId="0" fillId="6" borderId="51" applyNumberFormat="0" applyFont="1" applyFill="1" applyBorder="1" applyAlignment="1" applyProtection="0">
      <alignment horizontal="left" vertical="center" wrapText="1"/>
    </xf>
    <xf numFmtId="0" fontId="0" fillId="6" borderId="21" applyNumberFormat="0" applyFont="1" applyFill="1" applyBorder="1" applyAlignment="1" applyProtection="0">
      <alignment horizontal="left" vertical="center" wrapText="1"/>
    </xf>
    <xf numFmtId="49" fontId="26" fillId="4" borderId="52" applyNumberFormat="1" applyFont="1" applyFill="1" applyBorder="1" applyAlignment="1" applyProtection="0">
      <alignment vertical="center"/>
    </xf>
    <xf numFmtId="0" fontId="26" fillId="4" borderId="53" applyNumberFormat="0" applyFont="1" applyFill="1" applyBorder="1" applyAlignment="1" applyProtection="0">
      <alignment vertical="center" wrapText="1"/>
    </xf>
    <xf numFmtId="49" fontId="10" fillId="2" borderId="54" applyNumberFormat="1" applyFont="1" applyFill="1" applyBorder="1" applyAlignment="1" applyProtection="0">
      <alignment horizontal="left" vertical="center"/>
    </xf>
    <xf numFmtId="0" fontId="10" fillId="2" borderId="55" applyNumberFormat="0" applyFont="1" applyFill="1" applyBorder="1" applyAlignment="1" applyProtection="0">
      <alignment horizontal="left" vertical="center"/>
    </xf>
    <xf numFmtId="0" fontId="26" fillId="2" borderId="53" applyNumberFormat="0" applyFont="1" applyFill="1" applyBorder="1" applyAlignment="1" applyProtection="0">
      <alignment vertical="top" wrapText="1"/>
    </xf>
    <xf numFmtId="0" fontId="26" fillId="2" borderId="39" applyNumberFormat="0" applyFont="1" applyFill="1" applyBorder="1" applyAlignment="1" applyProtection="0">
      <alignment vertical="top" wrapText="1"/>
    </xf>
    <xf numFmtId="0" fontId="26" fillId="2" borderId="21" applyNumberFormat="0" applyFont="1" applyFill="1" applyBorder="1" applyAlignment="1" applyProtection="0">
      <alignment vertical="top" wrapText="1"/>
    </xf>
    <xf numFmtId="0" fontId="10" fillId="2" borderId="21" applyNumberFormat="0" applyFont="1" applyFill="1" applyBorder="1" applyAlignment="1" applyProtection="0">
      <alignment horizontal="left" vertical="center"/>
    </xf>
    <xf numFmtId="49" fontId="26" fillId="4" borderId="56" applyNumberFormat="1" applyFont="1" applyFill="1" applyBorder="1" applyAlignment="1" applyProtection="0">
      <alignment vertical="center"/>
    </xf>
    <xf numFmtId="0" fontId="26" fillId="4" borderId="11" applyNumberFormat="0" applyFont="1" applyFill="1" applyBorder="1" applyAlignment="1" applyProtection="0">
      <alignment vertical="center" wrapText="1"/>
    </xf>
    <xf numFmtId="0" fontId="10" fillId="2" borderId="12" applyNumberFormat="0" applyFont="1" applyFill="1" applyBorder="1" applyAlignment="1" applyProtection="0">
      <alignment horizontal="left" vertical="center"/>
    </xf>
    <xf numFmtId="0" fontId="26" fillId="2" borderId="11" applyNumberFormat="0" applyFont="1" applyFill="1" applyBorder="1" applyAlignment="1" applyProtection="0">
      <alignment vertical="top" wrapText="1"/>
    </xf>
    <xf numFmtId="0" fontId="16" fillId="2" borderId="39" applyNumberFormat="0" applyFont="1" applyFill="1" applyBorder="1" applyAlignment="1" applyProtection="0">
      <alignment vertical="center"/>
    </xf>
    <xf numFmtId="49" fontId="26" fillId="4" borderId="57" applyNumberFormat="1" applyFont="1" applyFill="1" applyBorder="1" applyAlignment="1" applyProtection="0">
      <alignment vertical="center"/>
    </xf>
    <xf numFmtId="0" fontId="26" fillId="4" borderId="37" applyNumberFormat="0" applyFont="1" applyFill="1" applyBorder="1" applyAlignment="1" applyProtection="0">
      <alignment vertical="center" wrapText="1"/>
    </xf>
    <xf numFmtId="59" fontId="7" fillId="2" borderId="58" applyNumberFormat="1" applyFont="1" applyFill="1" applyBorder="1" applyAlignment="1" applyProtection="0">
      <alignment horizontal="left" vertical="center"/>
    </xf>
    <xf numFmtId="0" fontId="10" fillId="2" borderId="59" applyNumberFormat="0" applyFont="1" applyFill="1" applyBorder="1" applyAlignment="1" applyProtection="0">
      <alignment horizontal="left" vertical="center"/>
    </xf>
    <xf numFmtId="0" fontId="26" fillId="2" borderId="37" applyNumberFormat="0" applyFont="1" applyFill="1" applyBorder="1" applyAlignment="1" applyProtection="0">
      <alignment vertical="top" wrapText="1"/>
    </xf>
    <xf numFmtId="0" fontId="26" fillId="2" borderId="60" applyNumberFormat="0" applyFont="1" applyFill="1" applyBorder="1" applyAlignment="1" applyProtection="0">
      <alignment vertical="top" wrapText="1"/>
    </xf>
    <xf numFmtId="0" fontId="26" fillId="2" borderId="61" applyNumberFormat="0" applyFont="1" applyFill="1" applyBorder="1" applyAlignment="1" applyProtection="0">
      <alignment vertical="top" wrapText="1"/>
    </xf>
    <xf numFmtId="0" fontId="10" fillId="2" borderId="61" applyNumberFormat="0" applyFont="1" applyFill="1" applyBorder="1" applyAlignment="1" applyProtection="0">
      <alignment horizontal="left" vertical="top" wrapText="1"/>
    </xf>
    <xf numFmtId="0" fontId="28" fillId="2" borderId="15" applyNumberFormat="0" applyFont="1" applyFill="1" applyBorder="1" applyAlignment="1" applyProtection="0">
      <alignment horizontal="center" vertical="top" wrapText="1"/>
    </xf>
    <xf numFmtId="0" fontId="28" fillId="2" borderId="51" applyNumberFormat="0" applyFont="1" applyFill="1" applyBorder="1" applyAlignment="1" applyProtection="0">
      <alignment horizontal="center" vertical="top" wrapText="1"/>
    </xf>
    <xf numFmtId="0" fontId="0" fillId="2" borderId="51" applyNumberFormat="0" applyFont="1" applyFill="1" applyBorder="1" applyAlignment="1" applyProtection="0">
      <alignment vertical="top" wrapText="1"/>
    </xf>
    <xf numFmtId="49" fontId="22" fillId="2" borderId="62" applyNumberFormat="1" applyFont="1" applyFill="1" applyBorder="1" applyAlignment="1" applyProtection="0">
      <alignment vertical="top" wrapText="1"/>
    </xf>
    <xf numFmtId="49" fontId="26" fillId="4" borderId="63" applyNumberFormat="1" applyFont="1" applyFill="1" applyBorder="1" applyAlignment="1" applyProtection="0">
      <alignment horizontal="center" vertical="center" wrapText="1"/>
    </xf>
    <xf numFmtId="49" fontId="26" fillId="4" borderId="64" applyNumberFormat="1" applyFont="1" applyFill="1" applyBorder="1" applyAlignment="1" applyProtection="0">
      <alignment horizontal="center" vertical="center" wrapText="1"/>
    </xf>
    <xf numFmtId="49" fontId="26" fillId="4" borderId="65" applyNumberFormat="1" applyFont="1" applyFill="1" applyBorder="1" applyAlignment="1" applyProtection="0">
      <alignment horizontal="center" vertical="center" wrapText="1"/>
    </xf>
    <xf numFmtId="49" fontId="26" fillId="4" borderId="66" applyNumberFormat="1" applyFont="1" applyFill="1" applyBorder="1" applyAlignment="1" applyProtection="0">
      <alignment horizontal="center" vertical="center" wrapText="1"/>
    </xf>
    <xf numFmtId="0" fontId="26" fillId="4" borderId="67" applyNumberFormat="0" applyFont="1" applyFill="1" applyBorder="1" applyAlignment="1" applyProtection="0">
      <alignment horizontal="center" vertical="center" wrapText="1"/>
    </xf>
    <xf numFmtId="0" fontId="26" fillId="4" borderId="68" applyNumberFormat="0" applyFont="1" applyFill="1" applyBorder="1" applyAlignment="1" applyProtection="0">
      <alignment horizontal="center" vertical="center" wrapText="1"/>
    </xf>
    <xf numFmtId="0" fontId="0" fillId="2" borderId="69" applyNumberFormat="0" applyFont="1" applyFill="1" applyBorder="1" applyAlignment="1" applyProtection="0">
      <alignment vertical="top" wrapText="1"/>
    </xf>
    <xf numFmtId="0" fontId="0" fillId="2" borderId="62" applyNumberFormat="0" applyFont="1" applyFill="1" applyBorder="1" applyAlignment="1" applyProtection="0">
      <alignment vertical="top" wrapText="1"/>
    </xf>
    <xf numFmtId="49" fontId="10" fillId="2" borderId="44" applyNumberFormat="1" applyFont="1" applyFill="1" applyBorder="1" applyAlignment="1" applyProtection="0">
      <alignment vertical="center"/>
    </xf>
    <xf numFmtId="0" fontId="10" fillId="2" borderId="70" applyNumberFormat="1" applyFont="1" applyFill="1" applyBorder="1" applyAlignment="1" applyProtection="0">
      <alignment vertical="center"/>
    </xf>
    <xf numFmtId="3" fontId="10" fillId="2" borderId="70" applyNumberFormat="1" applyFont="1" applyFill="1" applyBorder="1" applyAlignment="1" applyProtection="0">
      <alignment horizontal="center" vertical="top" wrapText="1"/>
    </xf>
    <xf numFmtId="9" fontId="10" fillId="2" borderId="70" applyNumberFormat="1" applyFont="1" applyFill="1" applyBorder="1" applyAlignment="1" applyProtection="0">
      <alignment horizontal="center" vertical="top" wrapText="1"/>
    </xf>
    <xf numFmtId="49" fontId="0" fillId="2" borderId="54" applyNumberFormat="1" applyFont="1" applyFill="1" applyBorder="1" applyAlignment="1" applyProtection="0">
      <alignment horizontal="left" vertical="center"/>
    </xf>
    <xf numFmtId="0" fontId="0" fillId="2" borderId="55" applyNumberFormat="0" applyFont="1" applyFill="1" applyBorder="1" applyAlignment="1" applyProtection="0">
      <alignment vertical="top" wrapText="1"/>
    </xf>
    <xf numFmtId="0" fontId="0" fillId="2" borderId="71" applyNumberFormat="0" applyFont="1" applyFill="1" applyBorder="1" applyAlignment="1" applyProtection="0">
      <alignment vertical="top" wrapText="1"/>
    </xf>
    <xf numFmtId="49" fontId="0" fillId="2" borderId="21" applyNumberFormat="1" applyFont="1" applyFill="1" applyBorder="1" applyAlignment="1" applyProtection="0">
      <alignment vertical="top" wrapText="1"/>
    </xf>
    <xf numFmtId="49" fontId="10" fillId="2" borderId="47" applyNumberFormat="1" applyFont="1" applyFill="1" applyBorder="1" applyAlignment="1" applyProtection="0">
      <alignment vertical="center"/>
    </xf>
    <xf numFmtId="0" fontId="10" fillId="2" borderId="17" applyNumberFormat="1" applyFont="1" applyFill="1" applyBorder="1" applyAlignment="1" applyProtection="0">
      <alignment vertical="center"/>
    </xf>
    <xf numFmtId="3" fontId="10" fillId="2" borderId="17" applyNumberFormat="1" applyFont="1" applyFill="1" applyBorder="1" applyAlignment="1" applyProtection="0">
      <alignment horizontal="center" vertical="top" wrapText="1"/>
    </xf>
    <xf numFmtId="9" fontId="10" fillId="2" borderId="17" applyNumberFormat="1" applyFont="1" applyFill="1" applyBorder="1" applyAlignment="1" applyProtection="0">
      <alignment horizontal="center" vertical="top" wrapText="1"/>
    </xf>
    <xf numFmtId="49" fontId="0" fillId="2" borderId="10" applyNumberFormat="1" applyFont="1" applyFill="1" applyBorder="1" applyAlignment="1" applyProtection="0">
      <alignment horizontal="left" vertical="center"/>
    </xf>
    <xf numFmtId="0" fontId="0" fillId="2" borderId="12" applyNumberFormat="0" applyFont="1" applyFill="1" applyBorder="1" applyAlignment="1" applyProtection="0">
      <alignment vertical="top" wrapText="1"/>
    </xf>
    <xf numFmtId="0" fontId="0" fillId="2" borderId="72" applyNumberFormat="0" applyFont="1" applyFill="1" applyBorder="1" applyAlignment="1" applyProtection="0">
      <alignment vertical="top" wrapText="1"/>
    </xf>
    <xf numFmtId="49" fontId="10" fillId="2" borderId="17" applyNumberFormat="1" applyFont="1" applyFill="1" applyBorder="1" applyAlignment="1" applyProtection="0">
      <alignment horizontal="center" vertical="top" wrapText="1"/>
    </xf>
    <xf numFmtId="49" fontId="10" fillId="2" borderId="48" applyNumberFormat="1" applyFont="1" applyFill="1" applyBorder="1" applyAlignment="1" applyProtection="0">
      <alignment vertical="center"/>
    </xf>
    <xf numFmtId="0" fontId="10" fillId="2" borderId="73" applyNumberFormat="1" applyFont="1" applyFill="1" applyBorder="1" applyAlignment="1" applyProtection="0">
      <alignment vertical="center"/>
    </xf>
    <xf numFmtId="3" fontId="10" fillId="2" borderId="73" applyNumberFormat="1" applyFont="1" applyFill="1" applyBorder="1" applyAlignment="1" applyProtection="0">
      <alignment horizontal="center" vertical="top" wrapText="1"/>
    </xf>
    <xf numFmtId="49" fontId="10" fillId="2" borderId="73" applyNumberFormat="1" applyFont="1" applyFill="1" applyBorder="1" applyAlignment="1" applyProtection="0">
      <alignment horizontal="center" vertical="top" wrapText="1"/>
    </xf>
    <xf numFmtId="49" fontId="0" fillId="2" borderId="58" applyNumberFormat="1" applyFont="1" applyFill="1" applyBorder="1" applyAlignment="1" applyProtection="0">
      <alignment horizontal="left" vertical="center"/>
    </xf>
    <xf numFmtId="0" fontId="0" fillId="2" borderId="59" applyNumberFormat="0" applyFont="1" applyFill="1" applyBorder="1" applyAlignment="1" applyProtection="0">
      <alignment vertical="top" wrapText="1"/>
    </xf>
    <xf numFmtId="0" fontId="0" fillId="2" borderId="74" applyNumberFormat="0" applyFont="1" applyFill="1" applyBorder="1" applyAlignment="1" applyProtection="0">
      <alignment vertical="top" wrapText="1"/>
    </xf>
    <xf numFmtId="0" fontId="26" fillId="4" borderId="64" applyNumberFormat="0" applyFont="1" applyFill="1" applyBorder="1" applyAlignment="1" applyProtection="0">
      <alignment horizontal="center" vertical="center" wrapText="1"/>
    </xf>
    <xf numFmtId="3" fontId="26" fillId="4" borderId="64" applyNumberFormat="1" applyFont="1" applyFill="1" applyBorder="1" applyAlignment="1" applyProtection="0">
      <alignment horizontal="center" vertical="center" wrapText="1"/>
    </xf>
    <xf numFmtId="9" fontId="26" fillId="4" borderId="65" applyNumberFormat="1" applyFont="1" applyFill="1" applyBorder="1" applyAlignment="1" applyProtection="0">
      <alignment horizontal="center" vertical="center" wrapText="1"/>
    </xf>
    <xf numFmtId="9" fontId="26" fillId="4" borderId="66" applyNumberFormat="1" applyFont="1" applyFill="1" applyBorder="1" applyAlignment="1" applyProtection="0">
      <alignment horizontal="center" vertical="center" wrapText="1"/>
    </xf>
    <xf numFmtId="9" fontId="26" fillId="4" borderId="67" applyNumberFormat="1" applyFont="1" applyFill="1" applyBorder="1" applyAlignment="1" applyProtection="0">
      <alignment horizontal="center" vertical="center" wrapText="1"/>
    </xf>
    <xf numFmtId="9" fontId="26" fillId="4" borderId="68" applyNumberFormat="1" applyFont="1" applyFill="1" applyBorder="1" applyAlignment="1" applyProtection="0">
      <alignment horizontal="center" vertical="center" wrapText="1"/>
    </xf>
    <xf numFmtId="49" fontId="16" fillId="2" borderId="69" applyNumberFormat="1" applyFont="1" applyFill="1" applyBorder="1" applyAlignment="1" applyProtection="0">
      <alignment vertical="bottom"/>
    </xf>
    <xf numFmtId="0" fontId="0" fillId="2" borderId="61" applyNumberFormat="0" applyFont="1" applyFill="1" applyBorder="1" applyAlignment="1" applyProtection="0">
      <alignment vertical="top" wrapText="1"/>
    </xf>
    <xf numFmtId="49" fontId="0" fillId="2" borderId="61" applyNumberFormat="1" applyFont="1" applyFill="1" applyBorder="1" applyAlignment="1" applyProtection="0">
      <alignment vertical="top" wrapText="1"/>
    </xf>
    <xf numFmtId="49" fontId="25" fillId="7" borderId="15" applyNumberFormat="1" applyFont="1" applyFill="1" applyBorder="1" applyAlignment="1" applyProtection="0">
      <alignment vertical="center"/>
    </xf>
    <xf numFmtId="0" fontId="25" fillId="7" borderId="21" applyNumberFormat="0" applyFont="1" applyFill="1" applyBorder="1" applyAlignment="1" applyProtection="0">
      <alignment vertical="center"/>
    </xf>
    <xf numFmtId="0" fontId="25" fillId="7" borderId="21" applyNumberFormat="0" applyFont="1" applyFill="1" applyBorder="1" applyAlignment="1" applyProtection="0">
      <alignment horizontal="center" vertical="center"/>
    </xf>
    <xf numFmtId="0" fontId="10" fillId="2" borderId="14" applyNumberFormat="0" applyFont="1" applyFill="1" applyBorder="1" applyAlignment="1" applyProtection="0">
      <alignment vertical="bottom"/>
    </xf>
    <xf numFmtId="49" fontId="14" fillId="4" borderId="15" applyNumberFormat="1" applyFont="1" applyFill="1" applyBorder="1" applyAlignment="1" applyProtection="0">
      <alignment vertical="center"/>
    </xf>
    <xf numFmtId="0" fontId="14" fillId="4" borderId="24" applyNumberFormat="0" applyFont="1" applyFill="1" applyBorder="1" applyAlignment="1" applyProtection="0">
      <alignment vertical="center"/>
    </xf>
    <xf numFmtId="0" fontId="14" fillId="4" borderId="21" applyNumberFormat="0" applyFont="1" applyFill="1" applyBorder="1" applyAlignment="1" applyProtection="0">
      <alignment horizontal="center" vertical="center"/>
    </xf>
    <xf numFmtId="0" fontId="14" fillId="4" borderId="21" applyNumberFormat="0" applyFont="1" applyFill="1" applyBorder="1" applyAlignment="1" applyProtection="0">
      <alignment vertical="center"/>
    </xf>
    <xf numFmtId="49" fontId="8" fillId="5" borderId="36" applyNumberFormat="1" applyFont="1" applyFill="1" applyBorder="1" applyAlignment="1" applyProtection="0">
      <alignment vertical="center"/>
    </xf>
    <xf numFmtId="0" fontId="8" fillId="5" borderId="36" applyNumberFormat="0" applyFont="1" applyFill="1" applyBorder="1" applyAlignment="1" applyProtection="0">
      <alignment horizontal="center" vertical="center" wrapText="1"/>
    </xf>
    <xf numFmtId="1" fontId="8" fillId="5" borderId="36" applyNumberFormat="1" applyFont="1" applyFill="1" applyBorder="1" applyAlignment="1" applyProtection="0">
      <alignment horizontal="left" vertical="center" wrapText="1"/>
    </xf>
    <xf numFmtId="1" fontId="9" fillId="5" borderId="36" applyNumberFormat="1" applyFont="1" applyFill="1" applyBorder="1" applyAlignment="1" applyProtection="0">
      <alignment horizontal="left" vertical="center" wrapText="1"/>
    </xf>
    <xf numFmtId="0" fontId="0" fillId="2" borderId="13" applyNumberFormat="0" applyFont="1" applyFill="1" applyBorder="1" applyAlignment="1" applyProtection="0">
      <alignment vertical="top" wrapText="1"/>
    </xf>
    <xf numFmtId="49" fontId="0" fillId="6" borderId="18" applyNumberFormat="1" applyFont="1" applyFill="1" applyBorder="1" applyAlignment="1" applyProtection="0">
      <alignment horizontal="left" vertical="center"/>
    </xf>
    <xf numFmtId="0" fontId="0" fillId="6" borderId="19" applyNumberFormat="0" applyFont="1" applyFill="1" applyBorder="1" applyAlignment="1" applyProtection="0">
      <alignment horizontal="left" vertical="center" wrapText="1"/>
    </xf>
    <xf numFmtId="0" fontId="0" fillId="6" borderId="51" applyNumberFormat="0" applyFont="1" applyFill="1" applyBorder="1" applyAlignment="1" applyProtection="0">
      <alignment vertical="center"/>
    </xf>
    <xf numFmtId="0" fontId="26" fillId="2" borderId="50" applyNumberFormat="0" applyFont="1" applyFill="1" applyBorder="1" applyAlignment="1" applyProtection="0">
      <alignment vertical="center"/>
    </xf>
    <xf numFmtId="0" fontId="26" fillId="2" borderId="51" applyNumberFormat="0" applyFont="1" applyFill="1" applyBorder="1" applyAlignment="1" applyProtection="0">
      <alignment vertical="center"/>
    </xf>
    <xf numFmtId="0" fontId="26" fillId="2" borderId="51" applyNumberFormat="0" applyFont="1" applyFill="1" applyBorder="1" applyAlignment="1" applyProtection="0">
      <alignment horizontal="center" vertical="center"/>
    </xf>
    <xf numFmtId="0" fontId="26" fillId="2" borderId="75" applyNumberFormat="0" applyFont="1" applyFill="1" applyBorder="1" applyAlignment="1" applyProtection="0">
      <alignment vertical="center"/>
    </xf>
    <xf numFmtId="49" fontId="14" fillId="7" borderId="76" applyNumberFormat="1" applyFont="1" applyFill="1" applyBorder="1" applyAlignment="1" applyProtection="0">
      <alignment horizontal="center" vertical="center" wrapText="1"/>
    </xf>
    <xf numFmtId="49" fontId="5" fillId="9" borderId="52" applyNumberFormat="1" applyFont="1" applyFill="1" applyBorder="1" applyAlignment="1" applyProtection="0">
      <alignment vertical="center"/>
    </xf>
    <xf numFmtId="0" fontId="5" fillId="9" borderId="55" applyNumberFormat="0" applyFont="1" applyFill="1" applyBorder="1" applyAlignment="1" applyProtection="0">
      <alignment vertical="center"/>
    </xf>
    <xf numFmtId="49" fontId="0" fillId="2" borderId="44" applyNumberFormat="1" applyFont="1" applyFill="1" applyBorder="1" applyAlignment="1" applyProtection="0">
      <alignment vertical="top" wrapText="1"/>
    </xf>
    <xf numFmtId="49" fontId="0" fillId="2" borderId="70" applyNumberFormat="1" applyFont="1" applyFill="1" applyBorder="1" applyAlignment="1" applyProtection="0">
      <alignment vertical="top" wrapText="1"/>
    </xf>
    <xf numFmtId="49" fontId="0" fillId="2" borderId="64" applyNumberFormat="1" applyFont="1" applyFill="1" applyBorder="1" applyAlignment="1" applyProtection="0">
      <alignment vertical="top" wrapText="1"/>
    </xf>
    <xf numFmtId="49" fontId="0" fillId="2" borderId="65" applyNumberFormat="1" applyFont="1" applyFill="1" applyBorder="1" applyAlignment="1" applyProtection="0">
      <alignment vertical="top" wrapText="1"/>
    </xf>
    <xf numFmtId="49" fontId="0" fillId="2" borderId="76" applyNumberFormat="1" applyFont="1" applyFill="1" applyBorder="1" applyAlignment="1" applyProtection="0">
      <alignment vertical="top" wrapText="1"/>
    </xf>
    <xf numFmtId="49" fontId="29" fillId="8" borderId="76" applyNumberFormat="1" applyFont="1" applyFill="1" applyBorder="1" applyAlignment="1" applyProtection="0">
      <alignment horizontal="center" vertical="center" wrapText="1"/>
    </xf>
    <xf numFmtId="49" fontId="0" fillId="2" borderId="47" applyNumberFormat="1" applyFont="1" applyFill="1" applyBorder="1" applyAlignment="1" applyProtection="0">
      <alignment vertical="top" wrapText="1"/>
    </xf>
    <xf numFmtId="49" fontId="0" fillId="2" borderId="17" applyNumberFormat="1" applyFont="1" applyFill="1" applyBorder="1" applyAlignment="1" applyProtection="0">
      <alignment vertical="top" wrapText="1"/>
    </xf>
    <xf numFmtId="49" fontId="0" fillId="2" borderId="26" applyNumberFormat="1" applyFont="1" applyFill="1" applyBorder="1" applyAlignment="1" applyProtection="0">
      <alignment vertical="top" wrapText="1"/>
    </xf>
    <xf numFmtId="0" fontId="0" fillId="2" borderId="28" applyNumberFormat="0" applyFont="1" applyFill="1" applyBorder="1" applyAlignment="1" applyProtection="0">
      <alignment vertical="top" wrapText="1"/>
    </xf>
    <xf numFmtId="0" fontId="8" fillId="5" borderId="70" applyNumberFormat="0" applyFont="1" applyFill="1" applyBorder="1" applyAlignment="1" applyProtection="0">
      <alignment horizontal="center" vertical="center"/>
    </xf>
    <xf numFmtId="0" fontId="9" fillId="5" borderId="70" applyNumberFormat="0" applyFont="1" applyFill="1" applyBorder="1" applyAlignment="1" applyProtection="0">
      <alignment horizontal="left" vertical="center"/>
    </xf>
    <xf numFmtId="49" fontId="22" fillId="5" borderId="70" applyNumberFormat="1" applyFont="1" applyFill="1" applyBorder="1" applyAlignment="1" applyProtection="0">
      <alignment horizontal="center" vertical="center"/>
    </xf>
    <xf numFmtId="49" fontId="10" fillId="4" borderId="17" applyNumberFormat="1" applyFont="1" applyFill="1" applyBorder="1" applyAlignment="1" applyProtection="0">
      <alignment vertical="center" wrapText="1"/>
    </xf>
    <xf numFmtId="49" fontId="0" fillId="2" borderId="11" applyNumberFormat="1" applyFont="1" applyFill="1" applyBorder="1" applyAlignment="1" applyProtection="0">
      <alignment vertical="top" wrapText="1"/>
    </xf>
    <xf numFmtId="49" fontId="28" fillId="2" borderId="26" applyNumberFormat="1" applyFont="1" applyFill="1" applyBorder="1" applyAlignment="1" applyProtection="0">
      <alignment horizontal="left" vertical="center"/>
    </xf>
    <xf numFmtId="0" fontId="0" fillId="8" borderId="27" applyNumberFormat="0" applyFont="1" applyFill="1" applyBorder="1" applyAlignment="1" applyProtection="0">
      <alignment vertical="center" wrapText="1"/>
    </xf>
    <xf numFmtId="49" fontId="0" fillId="2" borderId="47" applyNumberFormat="1" applyFont="1" applyFill="1" applyBorder="1" applyAlignment="1" applyProtection="0">
      <alignment horizontal="center" vertical="top" wrapText="1"/>
    </xf>
    <xf numFmtId="0" fontId="0" fillId="10" borderId="17" applyNumberFormat="0" applyFont="1" applyFill="1" applyBorder="1" applyAlignment="1" applyProtection="0">
      <alignment horizontal="center" vertical="center" wrapText="1"/>
    </xf>
    <xf numFmtId="49" fontId="0" fillId="2" borderId="17" applyNumberFormat="1" applyFont="1" applyFill="1" applyBorder="1" applyAlignment="1" applyProtection="0">
      <alignment horizontal="center" vertical="top" wrapText="1"/>
    </xf>
    <xf numFmtId="0" fontId="0" fillId="2" borderId="26" applyNumberFormat="0" applyFont="1" applyFill="1" applyBorder="1" applyAlignment="1" applyProtection="0">
      <alignment horizontal="center" vertical="top" wrapText="1"/>
    </xf>
    <xf numFmtId="0" fontId="9" fillId="5" borderId="17" applyNumberFormat="0" applyFont="1" applyFill="1" applyBorder="1" applyAlignment="1" applyProtection="0">
      <alignment horizontal="left" vertical="center"/>
    </xf>
    <xf numFmtId="49" fontId="22" fillId="5" borderId="17" applyNumberFormat="1" applyFont="1" applyFill="1" applyBorder="1" applyAlignment="1" applyProtection="0">
      <alignment horizontal="center" vertical="center"/>
    </xf>
    <xf numFmtId="49" fontId="31" fillId="5" borderId="17" applyNumberFormat="1" applyFont="1" applyFill="1" applyBorder="1" applyAlignment="1" applyProtection="0">
      <alignment horizontal="center" vertical="center"/>
    </xf>
    <xf numFmtId="49" fontId="32" fillId="2" borderId="26" applyNumberFormat="1" applyFont="1" applyFill="1" applyBorder="1" applyAlignment="1" applyProtection="0">
      <alignment horizontal="left" vertical="top" wrapText="1"/>
    </xf>
    <xf numFmtId="0" fontId="0" fillId="2" borderId="26" applyNumberFormat="1" applyFont="1" applyFill="1" applyBorder="1" applyAlignment="1" applyProtection="0">
      <alignment horizontal="center" vertical="top" wrapText="1"/>
    </xf>
    <xf numFmtId="49" fontId="0" fillId="2" borderId="10" applyNumberFormat="1" applyFont="1" applyFill="1" applyBorder="1" applyAlignment="1" applyProtection="0">
      <alignment horizontal="center" vertical="top" wrapText="1"/>
    </xf>
    <xf numFmtId="0" fontId="33" fillId="5" borderId="17" applyNumberFormat="0" applyFont="1" applyFill="1" applyBorder="1" applyAlignment="1" applyProtection="0">
      <alignment horizontal="left" vertical="center"/>
    </xf>
    <xf numFmtId="49" fontId="22" fillId="5" borderId="73" applyNumberFormat="1" applyFont="1" applyFill="1" applyBorder="1" applyAlignment="1" applyProtection="0">
      <alignment horizontal="center" vertical="center"/>
    </xf>
    <xf numFmtId="0" fontId="8" fillId="5" borderId="73" applyNumberFormat="0" applyFont="1" applyFill="1" applyBorder="1" applyAlignment="1" applyProtection="0">
      <alignment horizontal="center" vertical="center"/>
    </xf>
    <xf numFmtId="0" fontId="0" fillId="8" borderId="30" applyNumberFormat="0" applyFont="1" applyFill="1" applyBorder="1" applyAlignment="1" applyProtection="0">
      <alignment vertical="center" wrapText="1"/>
    </xf>
    <xf numFmtId="0" fontId="0" fillId="2" borderId="77" applyNumberFormat="1" applyFont="1" applyFill="1" applyBorder="1" applyAlignment="1" applyProtection="0">
      <alignment horizontal="center" vertical="top" wrapText="1"/>
    </xf>
    <xf numFmtId="0" fontId="0" fillId="8" borderId="29" applyNumberFormat="0" applyFont="1" applyFill="1" applyBorder="1" applyAlignment="1" applyProtection="0">
      <alignment vertical="center" wrapText="1"/>
    </xf>
    <xf numFmtId="0" fontId="0" fillId="2" borderId="78" applyNumberFormat="1" applyFont="1" applyFill="1" applyBorder="1" applyAlignment="1" applyProtection="0">
      <alignment horizontal="center" vertical="top" wrapText="1"/>
    </xf>
    <xf numFmtId="0" fontId="0" fillId="8" borderId="27" applyNumberFormat="0" applyFont="1" applyFill="1" applyBorder="1" applyAlignment="1" applyProtection="0">
      <alignment vertical="top" wrapText="1"/>
    </xf>
    <xf numFmtId="0" fontId="10" fillId="2" borderId="28" applyNumberFormat="0" applyFont="1" applyFill="1" applyBorder="1" applyAlignment="1" applyProtection="0">
      <alignment vertical="bottom"/>
    </xf>
    <xf numFmtId="0" fontId="0" fillId="5" borderId="17" applyNumberFormat="0" applyFont="1" applyFill="1" applyBorder="1" applyAlignment="1" applyProtection="0">
      <alignment horizontal="center" vertical="center"/>
    </xf>
    <xf numFmtId="0" fontId="32" fillId="5" borderId="17" applyNumberFormat="0" applyFont="1" applyFill="1" applyBorder="1" applyAlignment="1" applyProtection="0">
      <alignment horizontal="left" vertical="center"/>
    </xf>
    <xf numFmtId="49" fontId="16" fillId="2" borderId="14" applyNumberFormat="1" applyFont="1" applyFill="1" applyBorder="1" applyAlignment="1" applyProtection="0">
      <alignment vertical="bottom"/>
    </xf>
    <xf numFmtId="49" fontId="10" fillId="2" borderId="79" applyNumberFormat="1" applyFont="1" applyFill="1" applyBorder="1" applyAlignment="1" applyProtection="0">
      <alignment vertical="center"/>
    </xf>
    <xf numFmtId="0" fontId="0" fillId="2" borderId="80" applyNumberFormat="0" applyFont="1" applyFill="1" applyBorder="1" applyAlignment="1" applyProtection="0">
      <alignment vertical="top" wrapText="1"/>
    </xf>
    <xf numFmtId="0" fontId="0" fillId="2" borderId="35" applyNumberFormat="0" applyFont="1" applyFill="1" applyBorder="1" applyAlignment="1" applyProtection="0">
      <alignment vertical="top" wrapText="1"/>
    </xf>
    <xf numFmtId="0" fontId="0" applyNumberFormat="1" applyFont="1" applyFill="0" applyBorder="0" applyAlignment="1" applyProtection="0">
      <alignment vertical="top" wrapText="1"/>
    </xf>
    <xf numFmtId="49" fontId="0" fillId="2" borderId="1" applyNumberFormat="1" applyFont="1" applyFill="1" applyBorder="1" applyAlignment="1" applyProtection="0">
      <alignment vertical="top"/>
    </xf>
    <xf numFmtId="0" fontId="0" fillId="2" borderId="22" applyNumberFormat="0" applyFont="1" applyFill="1" applyBorder="1" applyAlignment="1" applyProtection="0">
      <alignment vertical="top" wrapText="1"/>
    </xf>
    <xf numFmtId="0" fontId="25" fillId="7" borderId="49" applyNumberFormat="0" applyFont="1" applyFill="1" applyBorder="1" applyAlignment="1" applyProtection="0">
      <alignment horizontal="left" vertical="center"/>
    </xf>
    <xf numFmtId="0" fontId="6" fillId="7" borderId="49" applyNumberFormat="0" applyFont="1" applyFill="1" applyBorder="1" applyAlignment="1" applyProtection="0">
      <alignment horizontal="center" vertical="center" wrapText="1"/>
    </xf>
    <xf numFmtId="49" fontId="0" fillId="6" borderId="15" applyNumberFormat="1" applyFont="1" applyFill="1" applyBorder="1" applyAlignment="1" applyProtection="0">
      <alignment vertical="center"/>
    </xf>
    <xf numFmtId="0" fontId="6" fillId="6" borderId="21" applyNumberFormat="0" applyFont="1" applyFill="1" applyBorder="1" applyAlignment="1" applyProtection="0">
      <alignment horizontal="left" vertical="center" wrapText="1"/>
    </xf>
    <xf numFmtId="49" fontId="0" fillId="6" borderId="50" applyNumberFormat="1" applyFont="1" applyFill="1" applyBorder="1" applyAlignment="1" applyProtection="0">
      <alignment vertical="center"/>
    </xf>
    <xf numFmtId="0" fontId="26" fillId="2" borderId="71" applyNumberFormat="0" applyFont="1" applyFill="1" applyBorder="1" applyAlignment="1" applyProtection="0">
      <alignment vertical="top" wrapText="1"/>
    </xf>
    <xf numFmtId="0" fontId="26" fillId="2" borderId="69" applyNumberFormat="0" applyFont="1" applyFill="1" applyBorder="1" applyAlignment="1" applyProtection="0">
      <alignment vertical="top" wrapText="1"/>
    </xf>
    <xf numFmtId="0" fontId="26" fillId="2" borderId="72" applyNumberFormat="0" applyFont="1" applyFill="1" applyBorder="1" applyAlignment="1" applyProtection="0">
      <alignment vertical="top" wrapText="1"/>
    </xf>
    <xf numFmtId="0" fontId="16" fillId="2" borderId="69" applyNumberFormat="0" applyFont="1" applyFill="1" applyBorder="1" applyAlignment="1" applyProtection="0">
      <alignment vertical="center"/>
    </xf>
    <xf numFmtId="0" fontId="26" fillId="2" borderId="74" applyNumberFormat="0" applyFont="1" applyFill="1" applyBorder="1" applyAlignment="1" applyProtection="0">
      <alignment vertical="top" wrapText="1"/>
    </xf>
    <xf numFmtId="49" fontId="22" fillId="2" borderId="60" applyNumberFormat="1" applyFont="1" applyFill="1" applyBorder="1" applyAlignment="1" applyProtection="0">
      <alignment vertical="top"/>
    </xf>
    <xf numFmtId="0" fontId="0" fillId="2" borderId="81" applyNumberFormat="0" applyFont="1" applyFill="1" applyBorder="1" applyAlignment="1" applyProtection="0">
      <alignment vertical="top" wrapText="1"/>
    </xf>
    <xf numFmtId="49" fontId="26" fillId="2" borderId="63" applyNumberFormat="1" applyFont="1" applyFill="1" applyBorder="1" applyAlignment="1" applyProtection="0">
      <alignment horizontal="left" vertical="top" wrapText="1"/>
    </xf>
    <xf numFmtId="0" fontId="26" fillId="2" borderId="64" applyNumberFormat="1" applyFont="1" applyFill="1" applyBorder="1" applyAlignment="1" applyProtection="0">
      <alignment horizontal="center" vertical="top" wrapText="1"/>
    </xf>
    <xf numFmtId="3" fontId="26" fillId="2" borderId="64" applyNumberFormat="1" applyFont="1" applyFill="1" applyBorder="1" applyAlignment="1" applyProtection="0">
      <alignment horizontal="center" vertical="top" wrapText="1"/>
    </xf>
    <xf numFmtId="49" fontId="26" fillId="2" borderId="65" applyNumberFormat="1" applyFont="1" applyFill="1" applyBorder="1" applyAlignment="1" applyProtection="0">
      <alignment horizontal="center" vertical="top" wrapText="1"/>
    </xf>
    <xf numFmtId="9" fontId="26" fillId="2" borderId="65" applyNumberFormat="1" applyFont="1" applyFill="1" applyBorder="1" applyAlignment="1" applyProtection="0">
      <alignment horizontal="center" vertical="top" wrapText="1"/>
    </xf>
    <xf numFmtId="0" fontId="0" fillId="2" borderId="39" applyNumberFormat="0" applyFont="1" applyFill="1" applyBorder="1" applyAlignment="1" applyProtection="0">
      <alignment vertical="top" wrapText="1"/>
    </xf>
    <xf numFmtId="0" fontId="0" fillId="2" borderId="82" applyNumberFormat="0" applyFont="1" applyFill="1" applyBorder="1" applyAlignment="1" applyProtection="0">
      <alignment vertical="top" wrapText="1"/>
    </xf>
    <xf numFmtId="49" fontId="14" fillId="4" borderId="66" applyNumberFormat="1" applyFont="1" applyFill="1" applyBorder="1" applyAlignment="1" applyProtection="0">
      <alignment vertical="center"/>
    </xf>
    <xf numFmtId="0" fontId="26" fillId="4" borderId="67" applyNumberFormat="0" applyFont="1" applyFill="1" applyBorder="1" applyAlignment="1" applyProtection="0">
      <alignment vertical="center"/>
    </xf>
    <xf numFmtId="0" fontId="26" fillId="4" borderId="68" applyNumberFormat="0" applyFont="1" applyFill="1" applyBorder="1" applyAlignment="1" applyProtection="0">
      <alignment vertical="center"/>
    </xf>
    <xf numFmtId="0" fontId="0" fillId="5" borderId="76" applyNumberFormat="0" applyFont="1" applyFill="1" applyBorder="1" applyAlignment="1" applyProtection="0">
      <alignment vertical="top" wrapText="1"/>
    </xf>
    <xf numFmtId="0" fontId="0" fillId="2" borderId="83" applyNumberFormat="0" applyFont="1" applyFill="1" applyBorder="1" applyAlignment="1" applyProtection="0">
      <alignment vertical="top" wrapText="1"/>
    </xf>
    <xf numFmtId="49" fontId="31" fillId="5" borderId="70" applyNumberFormat="1" applyFont="1" applyFill="1" applyBorder="1" applyAlignment="1" applyProtection="0">
      <alignment horizontal="center" vertical="center"/>
    </xf>
    <xf numFmtId="49" fontId="31" fillId="5" borderId="77" applyNumberFormat="1" applyFont="1" applyFill="1" applyBorder="1" applyAlignment="1" applyProtection="0">
      <alignment horizontal="center" vertical="center"/>
    </xf>
    <xf numFmtId="49" fontId="26" fillId="7" borderId="44" applyNumberFormat="1" applyFont="1" applyFill="1" applyBorder="1" applyAlignment="1" applyProtection="0">
      <alignment horizontal="center" vertical="center" wrapText="1"/>
    </xf>
    <xf numFmtId="0" fontId="0" fillId="5" borderId="70" applyNumberFormat="0" applyFont="1" applyFill="1" applyBorder="1" applyAlignment="1" applyProtection="0">
      <alignment vertical="top" wrapText="1"/>
    </xf>
    <xf numFmtId="0" fontId="0" fillId="2" borderId="38" applyNumberFormat="0" applyFont="1" applyFill="1" applyBorder="1" applyAlignment="1" applyProtection="0">
      <alignment vertical="top" wrapText="1"/>
    </xf>
    <xf numFmtId="0" fontId="0" fillId="2" borderId="17" applyNumberFormat="1" applyFont="1" applyFill="1" applyBorder="1" applyAlignment="1" applyProtection="0">
      <alignment vertical="center" wrapText="1"/>
    </xf>
    <xf numFmtId="0" fontId="0" fillId="5" borderId="17" applyNumberFormat="0" applyFont="1" applyFill="1" applyBorder="1" applyAlignment="1" applyProtection="0">
      <alignment vertical="center" wrapText="1"/>
    </xf>
    <xf numFmtId="49" fontId="22" fillId="2" borderId="84" applyNumberFormat="1" applyFont="1" applyFill="1" applyBorder="1" applyAlignment="1" applyProtection="0">
      <alignment vertical="top"/>
    </xf>
    <xf numFmtId="49" fontId="22" fillId="2" borderId="12" applyNumberFormat="1" applyFont="1" applyFill="1" applyBorder="1" applyAlignment="1" applyProtection="0">
      <alignment vertical="top"/>
    </xf>
    <xf numFmtId="0" fontId="0" fillId="2" borderId="25" applyNumberFormat="0" applyFont="1" applyFill="1" applyBorder="1" applyAlignment="1" applyProtection="0">
      <alignment vertical="top" wrapText="1"/>
    </xf>
    <xf numFmtId="0" fontId="0" applyNumberFormat="1" applyFont="1" applyFill="0" applyBorder="0" applyAlignment="1" applyProtection="0">
      <alignment vertical="top" wrapText="1"/>
    </xf>
    <xf numFmtId="49" fontId="10" fillId="2" borderId="70" applyNumberFormat="1" applyFont="1" applyFill="1" applyBorder="1" applyAlignment="1" applyProtection="0">
      <alignment horizontal="center" vertical="top" wrapText="1"/>
    </xf>
    <xf numFmtId="0" fontId="10" fillId="2" borderId="16" applyNumberFormat="0" applyFont="1" applyFill="1" applyBorder="1" applyAlignment="1" applyProtection="0">
      <alignment vertical="bottom"/>
    </xf>
    <xf numFmtId="0" fontId="0" fillId="6" borderId="19" applyNumberFormat="0" applyFont="1" applyFill="1" applyBorder="1" applyAlignment="1" applyProtection="0">
      <alignment horizontal="left" vertical="center"/>
    </xf>
    <xf numFmtId="0" fontId="5" fillId="9" borderId="71" applyNumberFormat="0" applyFont="1" applyFill="1" applyBorder="1" applyAlignment="1" applyProtection="0">
      <alignment vertical="center"/>
    </xf>
    <xf numFmtId="0" fontId="5" fillId="9" borderId="30" applyNumberFormat="0" applyFont="1" applyFill="1" applyBorder="1" applyAlignment="1" applyProtection="0">
      <alignment vertical="center"/>
    </xf>
    <xf numFmtId="49" fontId="0" fillId="2" borderId="27" applyNumberFormat="1" applyFont="1" applyFill="1" applyBorder="1" applyAlignment="1" applyProtection="0">
      <alignment vertical="top" wrapText="1"/>
    </xf>
    <xf numFmtId="0" fontId="0" fillId="10" borderId="26" applyNumberFormat="0" applyFont="1" applyFill="1" applyBorder="1" applyAlignment="1" applyProtection="0">
      <alignment horizontal="center" vertical="center" wrapText="1"/>
    </xf>
    <xf numFmtId="0" fontId="0" fillId="2" borderId="27" applyNumberFormat="1" applyFont="1" applyFill="1" applyBorder="1" applyAlignment="1" applyProtection="0">
      <alignment horizontal="center" vertical="top" wrapText="1"/>
    </xf>
    <xf numFmtId="0" fontId="0" fillId="2" borderId="18" applyNumberFormat="0" applyFont="1" applyFill="1" applyBorder="1" applyAlignment="1" applyProtection="0">
      <alignment vertical="top" wrapText="1"/>
    </xf>
    <xf numFmtId="0" fontId="0" fillId="2" borderId="23" applyNumberFormat="0" applyFont="1" applyFill="1" applyBorder="1" applyAlignment="1" applyProtection="0">
      <alignment vertical="top" wrapText="1"/>
    </xf>
    <xf numFmtId="0" fontId="0" fillId="2" borderId="24" applyNumberFormat="0" applyFont="1" applyFill="1" applyBorder="1" applyAlignment="1" applyProtection="0">
      <alignment vertical="top" wrapText="1"/>
    </xf>
    <xf numFmtId="49" fontId="8" fillId="11" borderId="73" applyNumberFormat="1" applyFont="1" applyFill="1" applyBorder="1" applyAlignment="1" applyProtection="0">
      <alignment vertical="center"/>
    </xf>
    <xf numFmtId="0" fontId="8" fillId="11" borderId="73" applyNumberFormat="0" applyFont="1" applyFill="1" applyBorder="1" applyAlignment="1" applyProtection="0">
      <alignment vertical="center"/>
    </xf>
    <xf numFmtId="0" fontId="8" fillId="11" borderId="85" applyNumberFormat="0" applyFont="1" applyFill="1" applyBorder="1" applyAlignment="1" applyProtection="0">
      <alignment horizontal="center" vertical="center"/>
    </xf>
    <xf numFmtId="0" fontId="22" fillId="11" borderId="85" applyNumberFormat="0" applyFont="1" applyFill="1" applyBorder="1" applyAlignment="1" applyProtection="0">
      <alignment horizontal="center" vertical="center"/>
    </xf>
    <xf numFmtId="0" fontId="8" fillId="11" borderId="36" applyNumberFormat="0" applyFont="1" applyFill="1" applyBorder="1" applyAlignment="1" applyProtection="0">
      <alignment horizontal="center" vertical="center"/>
    </xf>
    <xf numFmtId="0" fontId="0" fillId="2" borderId="86" applyNumberFormat="0" applyFont="1" applyFill="1" applyBorder="1" applyAlignment="1" applyProtection="0">
      <alignment vertical="top" wrapText="1"/>
    </xf>
    <xf numFmtId="49" fontId="0" fillId="8" borderId="27" applyNumberFormat="1" applyFont="1" applyFill="1" applyBorder="1" applyAlignment="1" applyProtection="0">
      <alignment vertical="center" wrapText="1"/>
    </xf>
    <xf numFmtId="49" fontId="0" fillId="10" borderId="17" applyNumberFormat="1" applyFont="1" applyFill="1" applyBorder="1" applyAlignment="1" applyProtection="0">
      <alignment horizontal="center" vertical="center" wrapText="1"/>
    </xf>
    <xf numFmtId="49" fontId="10" fillId="10" borderId="17" applyNumberFormat="1" applyFont="1" applyFill="1" applyBorder="1" applyAlignment="1" applyProtection="0">
      <alignment horizontal="center" vertical="center" wrapText="1"/>
    </xf>
    <xf numFmtId="49" fontId="0" fillId="2" borderId="26" applyNumberFormat="1" applyFont="1" applyFill="1" applyBorder="1" applyAlignment="1" applyProtection="0">
      <alignment horizontal="center" vertical="top" wrapText="1"/>
    </xf>
    <xf numFmtId="0" fontId="0" fillId="2" borderId="87" applyNumberFormat="0" applyFont="1" applyFill="1" applyBorder="1" applyAlignment="1" applyProtection="0">
      <alignment vertical="top" wrapText="1"/>
    </xf>
    <xf numFmtId="49" fontId="0" fillId="2" borderId="17" applyNumberFormat="1" applyFont="1" applyFill="1" applyBorder="1" applyAlignment="1" applyProtection="0">
      <alignment horizontal="center" vertical="center" wrapText="1"/>
    </xf>
    <xf numFmtId="49" fontId="32" fillId="2" borderId="26" applyNumberFormat="1" applyFont="1" applyFill="1" applyBorder="1" applyAlignment="1" applyProtection="0">
      <alignment horizontal="left" vertical="center" wrapText="1"/>
    </xf>
    <xf numFmtId="49" fontId="0" fillId="2" borderId="47" applyNumberFormat="1" applyFont="1" applyFill="1" applyBorder="1" applyAlignment="1" applyProtection="0">
      <alignment horizontal="center" vertical="center" wrapText="1"/>
    </xf>
    <xf numFmtId="0" fontId="0" fillId="2" borderId="88" applyNumberFormat="0" applyFont="1" applyFill="1" applyBorder="1" applyAlignment="1" applyProtection="0">
      <alignment vertical="top" wrapText="1"/>
    </xf>
    <xf numFmtId="0" fontId="0" applyNumberFormat="1" applyFont="1" applyFill="0" applyBorder="0" applyAlignment="1" applyProtection="0">
      <alignment vertical="top" wrapText="1"/>
    </xf>
    <xf numFmtId="49" fontId="0" fillId="2" borderId="4" applyNumberFormat="1" applyFont="1" applyFill="1" applyBorder="1" applyAlignment="1" applyProtection="0">
      <alignment vertical="top" wrapText="1"/>
    </xf>
    <xf numFmtId="0" fontId="0" fillId="2" borderId="4" applyNumberFormat="0" applyFont="1" applyFill="1" applyBorder="1" applyAlignment="1" applyProtection="0">
      <alignment vertical="center"/>
    </xf>
    <xf numFmtId="0" fontId="0" fillId="2" borderId="4" applyNumberFormat="0" applyFont="1" applyFill="1" applyBorder="1" applyAlignment="1" applyProtection="0">
      <alignment vertical="bottom" wrapText="1"/>
    </xf>
    <xf numFmtId="49" fontId="25" fillId="12" borderId="9" applyNumberFormat="1" applyFont="1" applyFill="1" applyBorder="1" applyAlignment="1" applyProtection="0">
      <alignment vertical="center"/>
    </xf>
    <xf numFmtId="0" fontId="25" fillId="12" borderId="49" applyNumberFormat="0" applyFont="1" applyFill="1" applyBorder="1" applyAlignment="1" applyProtection="0">
      <alignment vertical="center"/>
    </xf>
    <xf numFmtId="49" fontId="10" fillId="12" borderId="49" applyNumberFormat="1" applyFont="1" applyFill="1" applyBorder="1" applyAlignment="1" applyProtection="0">
      <alignment horizontal="right" vertical="center"/>
    </xf>
    <xf numFmtId="49" fontId="0" fillId="4" borderId="39" applyNumberFormat="1" applyFont="1" applyFill="1" applyBorder="1" applyAlignment="1" applyProtection="0">
      <alignment vertical="center"/>
    </xf>
    <xf numFmtId="0" fontId="14" fillId="4" borderId="22" applyNumberFormat="0" applyFont="1" applyFill="1" applyBorder="1" applyAlignment="1" applyProtection="0">
      <alignment vertical="center"/>
    </xf>
    <xf numFmtId="0" fontId="0" fillId="2" borderId="41" applyNumberFormat="0" applyFont="1" applyFill="1" applyBorder="1" applyAlignment="1" applyProtection="0">
      <alignment vertical="top" wrapText="1"/>
    </xf>
    <xf numFmtId="49" fontId="0" fillId="4" borderId="15" applyNumberFormat="1" applyFont="1" applyFill="1" applyBorder="1" applyAlignment="1" applyProtection="0">
      <alignment vertical="center"/>
    </xf>
    <xf numFmtId="0" fontId="14" fillId="4" borderId="25" applyNumberFormat="0" applyFont="1" applyFill="1" applyBorder="1" applyAlignment="1" applyProtection="0">
      <alignment vertical="center"/>
    </xf>
    <xf numFmtId="49" fontId="16" fillId="2" borderId="41" applyNumberFormat="1" applyFont="1" applyFill="1" applyBorder="1" applyAlignment="1" applyProtection="0">
      <alignment vertical="bottom"/>
    </xf>
    <xf numFmtId="0" fontId="0" fillId="2" borderId="43" applyNumberFormat="0" applyFont="1" applyFill="1" applyBorder="1" applyAlignment="1" applyProtection="0">
      <alignment vertical="top" wrapText="1"/>
    </xf>
    <xf numFmtId="49" fontId="37" fillId="6" borderId="17" applyNumberFormat="1" applyFont="1" applyFill="1" applyBorder="1" applyAlignment="1" applyProtection="0">
      <alignment vertical="center"/>
    </xf>
    <xf numFmtId="0" fontId="8" fillId="13" borderId="17" applyNumberFormat="0" applyFont="1" applyFill="1" applyBorder="1" applyAlignment="1" applyProtection="0">
      <alignment vertical="center"/>
    </xf>
    <xf numFmtId="0" fontId="8" fillId="13" borderId="17" applyNumberFormat="0" applyFont="1" applyFill="1" applyBorder="1" applyAlignment="1" applyProtection="0">
      <alignment horizontal="center" vertical="center" wrapText="1"/>
    </xf>
    <xf numFmtId="0" fontId="0" fillId="2" borderId="46" applyNumberFormat="0" applyFont="1" applyFill="1" applyBorder="1" applyAlignment="1" applyProtection="0">
      <alignment vertical="top" wrapText="1"/>
    </xf>
    <xf numFmtId="49" fontId="10" fillId="4" borderId="17" applyNumberFormat="1" applyFont="1" applyFill="1" applyBorder="1" applyAlignment="1" applyProtection="0">
      <alignment vertical="center"/>
    </xf>
    <xf numFmtId="0" fontId="22" fillId="2" borderId="41" applyNumberFormat="0" applyFont="1" applyFill="1" applyBorder="1" applyAlignment="1" applyProtection="0">
      <alignment vertical="top"/>
    </xf>
    <xf numFmtId="0" fontId="0" fillId="2" borderId="89" applyNumberFormat="0" applyFont="1" applyFill="1" applyBorder="1" applyAlignment="1" applyProtection="0">
      <alignment vertical="top" wrapText="1"/>
    </xf>
    <xf numFmtId="49" fontId="0" fillId="2" borderId="17" applyNumberFormat="1" applyFont="1" applyFill="1" applyBorder="1" applyAlignment="1" applyProtection="0">
      <alignment vertical="bottom"/>
    </xf>
    <xf numFmtId="49" fontId="0" fillId="2" borderId="17" applyNumberFormat="1" applyFont="1" applyFill="1" applyBorder="1" applyAlignment="1" applyProtection="0">
      <alignment vertical="center"/>
    </xf>
    <xf numFmtId="49" fontId="0" fillId="2" borderId="17" applyNumberFormat="1" applyFont="1" applyFill="1" applyBorder="1" applyAlignment="1" applyProtection="0">
      <alignment vertical="bottom" wrapText="1"/>
    </xf>
    <xf numFmtId="0" fontId="0" fillId="2" borderId="90" applyNumberFormat="0" applyFont="1" applyFill="1" applyBorder="1" applyAlignment="1" applyProtection="0">
      <alignment vertical="top" wrapText="1"/>
    </xf>
    <xf numFmtId="0" fontId="0" fillId="2" borderId="91" applyNumberFormat="0" applyFont="1" applyFill="1" applyBorder="1" applyAlignment="1" applyProtection="0">
      <alignment vertical="top" wrapText="1"/>
    </xf>
    <xf numFmtId="49" fontId="22" fillId="2" borderId="92" applyNumberFormat="1" applyFont="1" applyFill="1" applyBorder="1" applyAlignment="1" applyProtection="0">
      <alignment vertical="top"/>
    </xf>
    <xf numFmtId="0" fontId="0" fillId="2" borderId="92" applyNumberFormat="0" applyFont="1" applyFill="1" applyBorder="1" applyAlignment="1" applyProtection="0">
      <alignment vertical="bottom"/>
    </xf>
    <xf numFmtId="0" fontId="0" fillId="2" borderId="92" applyNumberFormat="0" applyFont="1" applyFill="1" applyBorder="1" applyAlignment="1" applyProtection="0">
      <alignment vertical="center"/>
    </xf>
    <xf numFmtId="0" fontId="0" fillId="2" borderId="92" applyNumberFormat="0" applyFont="1" applyFill="1" applyBorder="1" applyAlignment="1" applyProtection="0">
      <alignment vertical="bottom" wrapText="1"/>
    </xf>
    <xf numFmtId="0" fontId="0" applyNumberFormat="1" applyFont="1" applyFill="0" applyBorder="0" applyAlignment="1" applyProtection="0">
      <alignment vertical="top" wrapText="1"/>
    </xf>
    <xf numFmtId="49" fontId="39" fillId="2" borderId="84" applyNumberFormat="1" applyFont="1" applyFill="1" applyBorder="1" applyAlignment="1" applyProtection="0">
      <alignment vertical="top"/>
    </xf>
    <xf numFmtId="0" fontId="0" fillId="2" borderId="93" applyNumberFormat="0" applyFont="1" applyFill="1" applyBorder="1" applyAlignment="1" applyProtection="0">
      <alignment vertical="top" wrapText="1"/>
    </xf>
    <xf numFmtId="0" fontId="0" fillId="2" borderId="94" applyNumberFormat="0" applyFont="1" applyFill="1" applyBorder="1" applyAlignment="1" applyProtection="0">
      <alignment vertical="top" wrapText="1"/>
    </xf>
    <xf numFmtId="49" fontId="40" fillId="2" borderId="17" applyNumberFormat="1" applyFont="1" applyFill="1" applyBorder="1" applyAlignment="1" applyProtection="0">
      <alignment vertical="top" wrapText="1"/>
    </xf>
    <xf numFmtId="49" fontId="40" fillId="14" borderId="17" applyNumberFormat="1" applyFont="1" applyFill="1" applyBorder="1" applyAlignment="1" applyProtection="0">
      <alignment vertical="top" wrapText="1"/>
    </xf>
    <xf numFmtId="49" fontId="40" fillId="15" borderId="17" applyNumberFormat="1" applyFont="1" applyFill="1" applyBorder="1" applyAlignment="1" applyProtection="0">
      <alignment vertical="top" wrapText="1"/>
    </xf>
    <xf numFmtId="49" fontId="40" fillId="16" borderId="17" applyNumberFormat="1" applyFont="1" applyFill="1" applyBorder="1" applyAlignment="1" applyProtection="0">
      <alignment vertical="top" wrapText="1"/>
    </xf>
    <xf numFmtId="49" fontId="40" fillId="17" borderId="17" applyNumberFormat="1" applyFont="1" applyFill="1" applyBorder="1" applyAlignment="1" applyProtection="0">
      <alignment vertical="top" wrapText="1"/>
    </xf>
    <xf numFmtId="49" fontId="40" fillId="18" borderId="17" applyNumberFormat="1" applyFont="1" applyFill="1" applyBorder="1" applyAlignment="1" applyProtection="0">
      <alignment vertical="top" wrapText="1"/>
    </xf>
    <xf numFmtId="49" fontId="35" fillId="2" borderId="17" applyNumberFormat="1" applyFont="1" applyFill="1" applyBorder="1" applyAlignment="1" applyProtection="0">
      <alignment vertical="top" wrapText="1"/>
    </xf>
    <xf numFmtId="0" fontId="35" fillId="2" borderId="17" applyNumberFormat="1" applyFont="1" applyFill="1" applyBorder="1" applyAlignment="1" applyProtection="0">
      <alignment vertical="top" wrapText="1"/>
    </xf>
    <xf numFmtId="0" fontId="35" fillId="2" borderId="17" applyNumberFormat="0" applyFont="1" applyFill="1" applyBorder="1" applyAlignment="1" applyProtection="0">
      <alignment vertical="top" wrapText="1"/>
    </xf>
    <xf numFmtId="0" fontId="35" fillId="2" borderId="95" applyNumberFormat="0" applyFont="1" applyFill="1" applyBorder="1" applyAlignment="1" applyProtection="0">
      <alignment vertical="top" wrapText="1"/>
    </xf>
    <xf numFmtId="0" fontId="35" fillId="2" borderId="41" applyNumberFormat="0" applyFont="1" applyFill="1" applyBorder="1" applyAlignment="1" applyProtection="0">
      <alignment vertical="top" wrapText="1"/>
    </xf>
    <xf numFmtId="0" fontId="35" fillId="2" borderId="31" applyNumberFormat="0" applyFont="1" applyFill="1" applyBorder="1" applyAlignment="1" applyProtection="0">
      <alignment vertical="top" wrapText="1"/>
    </xf>
    <xf numFmtId="0" fontId="35" fillId="2" borderId="96" applyNumberFormat="0" applyFont="1" applyFill="1" applyBorder="1" applyAlignment="1" applyProtection="0">
      <alignment vertical="top" wrapText="1"/>
    </xf>
    <xf numFmtId="0" fontId="0" fillId="2" borderId="17" applyNumberFormat="0" applyFont="1" applyFill="1" applyBorder="1" applyAlignment="1" applyProtection="0">
      <alignment vertical="top" wrapText="1"/>
    </xf>
    <xf numFmtId="49" fontId="41" fillId="2" borderId="17" applyNumberFormat="1" applyFont="1" applyFill="1" applyBorder="1" applyAlignment="1" applyProtection="0">
      <alignment vertical="top" wrapText="1"/>
    </xf>
    <xf numFmtId="0" fontId="0" applyNumberFormat="1" applyFont="1" applyFill="0" applyBorder="0" applyAlignment="1" applyProtection="0">
      <alignment vertical="top" wrapText="1"/>
    </xf>
    <xf numFmtId="49" fontId="39" fillId="2" borderId="4" applyNumberFormat="1" applyFont="1" applyFill="1" applyBorder="1" applyAlignment="1" applyProtection="0">
      <alignment vertical="bottom"/>
    </xf>
    <xf numFmtId="0" fontId="0" fillId="2" borderId="1" applyNumberFormat="0" applyFont="1" applyFill="1" applyBorder="1" applyAlignment="1" applyProtection="0">
      <alignment vertical="bottom"/>
    </xf>
    <xf numFmtId="0" fontId="0" fillId="6" borderId="2" applyNumberFormat="0" applyFont="1" applyFill="1" applyBorder="1" applyAlignment="1" applyProtection="0">
      <alignment vertical="bottom"/>
    </xf>
    <xf numFmtId="49" fontId="42" fillId="2" borderId="4" applyNumberFormat="1" applyFont="1" applyFill="1" applyBorder="1" applyAlignment="1" applyProtection="0">
      <alignment vertical="bottom"/>
    </xf>
    <xf numFmtId="49" fontId="42" fillId="2" borderId="1" applyNumberFormat="1" applyFont="1" applyFill="1" applyBorder="1" applyAlignment="1" applyProtection="0">
      <alignment vertical="bottom"/>
    </xf>
    <xf numFmtId="0" fontId="42" fillId="6" borderId="49" applyNumberFormat="0" applyFont="1" applyFill="1" applyBorder="1" applyAlignment="1" applyProtection="0">
      <alignment horizontal="center" vertical="bottom"/>
    </xf>
    <xf numFmtId="49" fontId="42" fillId="2" borderId="2" applyNumberFormat="1" applyFont="1" applyFill="1" applyBorder="1" applyAlignment="1" applyProtection="0">
      <alignment vertical="bottom"/>
    </xf>
    <xf numFmtId="0" fontId="42" fillId="6" borderId="49" applyNumberFormat="0" applyFont="1" applyFill="1" applyBorder="1" applyAlignment="1" applyProtection="0">
      <alignment vertical="bottom"/>
    </xf>
    <xf numFmtId="49" fontId="42" fillId="2" borderId="3" applyNumberFormat="1" applyFont="1" applyFill="1" applyBorder="1" applyAlignment="1" applyProtection="0">
      <alignment vertical="bottom"/>
    </xf>
    <xf numFmtId="0" fontId="43" fillId="2" borderId="4" applyNumberFormat="0" applyFont="1" applyFill="1" applyBorder="1" applyAlignment="1" applyProtection="0">
      <alignment horizontal="center" vertical="bottom"/>
    </xf>
    <xf numFmtId="0" fontId="42" fillId="2" borderId="4" applyNumberFormat="0" applyFont="1" applyFill="1" applyBorder="1" applyAlignment="1" applyProtection="0">
      <alignment vertical="bottom"/>
    </xf>
    <xf numFmtId="49" fontId="0" fillId="2" borderId="4" applyNumberFormat="1" applyFont="1" applyFill="1" applyBorder="1" applyAlignment="1" applyProtection="0">
      <alignment vertical="bottom"/>
    </xf>
    <xf numFmtId="49" fontId="0" fillId="2" borderId="1" applyNumberFormat="1" applyFont="1" applyFill="1" applyBorder="1" applyAlignment="1" applyProtection="0">
      <alignment vertical="bottom"/>
    </xf>
    <xf numFmtId="0" fontId="0" fillId="6" borderId="21" applyNumberFormat="0" applyFont="1" applyFill="1" applyBorder="1" applyAlignment="1" applyProtection="0">
      <alignment vertical="bottom"/>
    </xf>
    <xf numFmtId="49" fontId="0" fillId="2" borderId="2" applyNumberFormat="1" applyFont="1" applyFill="1" applyBorder="1" applyAlignment="1" applyProtection="0">
      <alignment vertical="bottom"/>
    </xf>
    <xf numFmtId="49" fontId="43" fillId="2" borderId="2" applyNumberFormat="1" applyFont="1" applyFill="1" applyBorder="1" applyAlignment="1" applyProtection="0">
      <alignment horizontal="left" vertical="bottom"/>
    </xf>
    <xf numFmtId="0" fontId="43" fillId="6" borderId="21" applyNumberFormat="0" applyFont="1" applyFill="1" applyBorder="1" applyAlignment="1" applyProtection="0">
      <alignment horizontal="left" vertical="bottom"/>
    </xf>
    <xf numFmtId="49" fontId="44" fillId="2" borderId="3" applyNumberFormat="1" applyFont="1" applyFill="1" applyBorder="1" applyAlignment="1" applyProtection="0">
      <alignment vertical="bottom"/>
    </xf>
    <xf numFmtId="49" fontId="44" fillId="2" borderId="4" applyNumberFormat="1" applyFont="1" applyFill="1" applyBorder="1" applyAlignment="1" applyProtection="0">
      <alignment vertical="bottom"/>
    </xf>
    <xf numFmtId="49" fontId="44" fillId="2" borderId="4" applyNumberFormat="1" applyFont="1" applyFill="1" applyBorder="1" applyAlignment="1" applyProtection="0">
      <alignment horizontal="center" vertical="bottom"/>
    </xf>
    <xf numFmtId="49" fontId="0" fillId="2" borderId="3" applyNumberFormat="1" applyFont="1" applyFill="1" applyBorder="1" applyAlignment="1" applyProtection="0">
      <alignment vertical="bottom"/>
    </xf>
    <xf numFmtId="0" fontId="43" fillId="2" borderId="4" applyNumberFormat="1" applyFont="1" applyFill="1" applyBorder="1" applyAlignment="1" applyProtection="0">
      <alignment horizontal="center" vertical="bottom"/>
    </xf>
    <xf numFmtId="49" fontId="22" fillId="2" borderId="4" applyNumberFormat="1" applyFont="1" applyFill="1" applyBorder="1" applyAlignment="1" applyProtection="0">
      <alignment vertical="top"/>
    </xf>
    <xf numFmtId="0" fontId="43" fillId="2" borderId="4" applyNumberFormat="0" applyFont="1" applyFill="1" applyBorder="1" applyAlignment="1" applyProtection="0">
      <alignment horizontal="left" vertical="bottom"/>
    </xf>
    <xf numFmtId="0" fontId="35" fillId="2" borderId="2" applyNumberFormat="0" applyFont="1" applyFill="1" applyBorder="1" applyAlignment="1" applyProtection="0">
      <alignment horizontal="left" vertical="center" wrapText="1"/>
    </xf>
    <xf numFmtId="0" fontId="0" fillId="6" borderId="33" applyNumberFormat="0" applyFont="1" applyFill="1" applyBorder="1" applyAlignment="1" applyProtection="0">
      <alignment vertical="bottom"/>
    </xf>
    <xf numFmtId="0" fontId="0" applyNumberFormat="1" applyFont="1" applyFill="0" applyBorder="0" applyAlignment="1" applyProtection="0">
      <alignment vertical="top" wrapText="1"/>
    </xf>
    <xf numFmtId="49" fontId="39" fillId="2" borderId="4" applyNumberFormat="1" applyFont="1" applyFill="1" applyBorder="1" applyAlignment="1" applyProtection="0">
      <alignment vertical="top"/>
    </xf>
    <xf numFmtId="49" fontId="40" fillId="19" borderId="9" applyNumberFormat="1" applyFont="1" applyFill="1" applyBorder="1" applyAlignment="1" applyProtection="0">
      <alignment horizontal="center" vertical="center" wrapText="1"/>
    </xf>
    <xf numFmtId="49" fontId="40" fillId="19" borderId="49" applyNumberFormat="1" applyFont="1" applyFill="1" applyBorder="1" applyAlignment="1" applyProtection="0">
      <alignment horizontal="center" vertical="center" wrapText="1"/>
    </xf>
    <xf numFmtId="49" fontId="40" fillId="20" borderId="49" applyNumberFormat="1" applyFont="1" applyFill="1" applyBorder="1" applyAlignment="1" applyProtection="0">
      <alignment horizontal="center" vertical="center" wrapText="1"/>
    </xf>
    <xf numFmtId="49" fontId="35" fillId="2" borderId="35" applyNumberFormat="1" applyFont="1" applyFill="1" applyBorder="1" applyAlignment="1" applyProtection="0">
      <alignment vertical="top" wrapText="1"/>
    </xf>
    <xf numFmtId="0" fontId="35" fillId="2" borderId="35" applyNumberFormat="1" applyFont="1" applyFill="1" applyBorder="1" applyAlignment="1" applyProtection="0">
      <alignment vertical="top" wrapText="1"/>
    </xf>
    <xf numFmtId="49" fontId="0" fillId="2" borderId="35" applyNumberFormat="1" applyFont="1" applyFill="1" applyBorder="1" applyAlignment="1" applyProtection="0">
      <alignment vertical="top" wrapText="1"/>
    </xf>
    <xf numFmtId="0" fontId="0" fillId="2" borderId="35" applyNumberFormat="1" applyFont="1" applyFill="1" applyBorder="1" applyAlignment="1" applyProtection="0">
      <alignment vertical="top" wrapText="1"/>
    </xf>
    <xf numFmtId="49" fontId="35" fillId="2" borderId="4" applyNumberFormat="1" applyFont="1" applyFill="1" applyBorder="1" applyAlignment="1" applyProtection="0">
      <alignment vertical="top" wrapText="1"/>
    </xf>
    <xf numFmtId="0" fontId="35" fillId="2" borderId="4" applyNumberFormat="1" applyFont="1" applyFill="1" applyBorder="1" applyAlignment="1" applyProtection="0">
      <alignment vertical="top" wrapText="1"/>
    </xf>
    <xf numFmtId="0" fontId="0" fillId="2" borderId="4" applyNumberFormat="1" applyFont="1" applyFill="1" applyBorder="1" applyAlignment="1" applyProtection="0">
      <alignment vertical="top" wrapText="1"/>
    </xf>
    <xf numFmtId="0" fontId="35" fillId="2" borderId="4" applyNumberFormat="0" applyFont="1" applyFill="1" applyBorder="1" applyAlignment="1" applyProtection="0">
      <alignment vertical="top" wrapText="1"/>
    </xf>
    <xf numFmtId="0" fontId="0" fillId="2" borderId="97" applyNumberFormat="0" applyFont="1" applyFill="1" applyBorder="1" applyAlignment="1" applyProtection="0">
      <alignment vertical="top" wrapText="1"/>
    </xf>
    <xf numFmtId="0" fontId="0" fillId="2" borderId="98" applyNumberFormat="0" applyFont="1" applyFill="1" applyBorder="1" applyAlignment="1" applyProtection="0">
      <alignment vertical="top" wrapText="1"/>
    </xf>
    <xf numFmtId="0" fontId="40" fillId="2" borderId="99" applyNumberFormat="1" applyFont="1" applyFill="1" applyBorder="1" applyAlignment="1" applyProtection="0">
      <alignment vertical="top" wrapText="1"/>
    </xf>
    <xf numFmtId="0" fontId="40" fillId="2" borderId="100" applyNumberFormat="0" applyFont="1" applyFill="1" applyBorder="1" applyAlignment="1" applyProtection="0">
      <alignment vertical="top" wrapText="1"/>
    </xf>
    <xf numFmtId="0" fontId="40" fillId="2" borderId="101" applyNumberFormat="1" applyFont="1" applyFill="1" applyBorder="1" applyAlignment="1" applyProtection="0">
      <alignment vertical="top" wrapText="1"/>
    </xf>
    <xf numFmtId="0" fontId="0" fillId="2" borderId="102" applyNumberFormat="0" applyFont="1" applyFill="1" applyBorder="1" applyAlignment="1" applyProtection="0">
      <alignment vertical="top" wrapText="1"/>
    </xf>
    <xf numFmtId="0" fontId="0" fillId="2" borderId="103" applyNumberFormat="0"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00636c"/>
      <rgbColor rgb="fff2f2f2"/>
      <rgbColor rgb="ffff0000"/>
      <rgbColor rgb="ffd8d8d8"/>
      <rgbColor rgb="ff467886"/>
      <rgbColor rgb="ffe0b233"/>
      <rgbColor rgb="ffbf0000"/>
      <rgbColor rgb="fffdeec5"/>
      <rgbColor rgb="ff0000ff"/>
      <rgbColor rgb="ff4c6bb3"/>
      <rgbColor rgb="ffd0daf0"/>
      <rgbColor rgb="ffc00000"/>
      <rgbColor rgb="ff7ecca0"/>
      <rgbColor rgb="ffd0d0d0"/>
      <rgbColor rgb="ffd9ead3"/>
      <rgbColor rgb="ffceebf6"/>
      <rgbColor rgb="ffe6b8af"/>
      <rgbColor rgb="ffb7e1cd"/>
      <rgbColor rgb="ffd9d2e9"/>
      <rgbColor rgb="ff1d1c1d"/>
      <rgbColor rgb="ffc2c9cf"/>
      <rgbColor rgb="ffebd4e9"/>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156082"/>
      </a:accent1>
      <a:accent2>
        <a:srgbClr val="E97132"/>
      </a:accent2>
      <a:accent3>
        <a:srgbClr val="196B24"/>
      </a:accent3>
      <a:accent4>
        <a:srgbClr val="0F9ED5"/>
      </a:accent4>
      <a:accent5>
        <a:srgbClr val="A02B93"/>
      </a:accent5>
      <a:accent6>
        <a:srgbClr val="4EA72E"/>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info@jasp-stats.org" TargetMode="External"/><Relationship Id="rId2" Type="http://schemas.openxmlformats.org/officeDocument/2006/relationships/hyperlink" Target="tel:+31%2020%20525%206420" TargetMode="External"/></Relationships>

</file>

<file path=xl/worksheets/_rels/sheet10.xml.rels><?xml version="1.0" encoding="UTF-8"?>
<Relationships xmlns="http://schemas.openxmlformats.org/package/2006/relationships"><Relationship Id="rId1" Type="http://schemas.openxmlformats.org/officeDocument/2006/relationships/hyperlink" Target="https://www.educause.edu/higher-education-community-vendor-assessment-toolkit/how-to-use-the-higher-education-community-vendor-assessment-toolkit" TargetMode="External"/><Relationship Id="rId2" Type="http://schemas.openxmlformats.org/officeDocument/2006/relationships/hyperlink" Target="mailto:info@jasp-stats.org" TargetMode="External"/><Relationship Id="rId3" Type="http://schemas.openxmlformats.org/officeDocument/2006/relationships/hyperlink" Target="http://github.com/jasp-stats/jasp-issues/issues" TargetMode="External"/></Relationships>

</file>

<file path=xl/worksheets/_rels/sheet11.xml.rels><?xml version="1.0" encoding="UTF-8"?>
<Relationships xmlns="http://schemas.openxmlformats.org/package/2006/relationships"><Relationship Id="rId1" Type="http://schemas.openxmlformats.org/officeDocument/2006/relationships/hyperlink" Target="mailto:info@jasp-stats.org" TargetMode="External"/><Relationship Id="rId2" Type="http://schemas.openxmlformats.org/officeDocument/2006/relationships/hyperlink" Target="https://jasp-stats.org/wp-content/uploads/2023/07/VPAT_JASP.pdf" TargetMode="External"/></Relationships>

</file>

<file path=xl/worksheets/_rels/sheet12.xml.rels><?xml version="1.0" encoding="UTF-8"?>
<Relationships xmlns="http://schemas.openxmlformats.org/package/2006/relationships"><Relationship Id="rId1" Type="http://schemas.openxmlformats.org/officeDocument/2006/relationships/hyperlink" Target="https://connect.educause.edu/community-home?CommunityKey=dd48df3c-8db8-4551-a9e5-a393b7a15e40" TargetMode="External"/><Relationship Id="rId2" Type="http://schemas.openxmlformats.org/officeDocument/2006/relationships/hyperlink" Target="http://www.educause.edu/HECVAT" TargetMode="External"/></Relationships>

</file>

<file path=xl/worksheets/_rels/sheet15.xml.rels><?xml version="1.0" encoding="UTF-8"?>
<Relationships xmlns="http://schemas.openxmlformats.org/package/2006/relationships"><Relationship Id="rId1" Type="http://schemas.openxmlformats.org/officeDocument/2006/relationships/hyperlink" Target="mailto:info@jasp-stats.org" TargetMode="External"/><Relationship Id="rId2" Type="http://schemas.openxmlformats.org/officeDocument/2006/relationships/hyperlink" Target="tel:+31%2020%20525%206420" TargetMode="External"/><Relationship Id="rId3" Type="http://schemas.openxmlformats.org/officeDocument/2006/relationships/hyperlink" Target="mailto:info@jasp-stats.org" TargetMode="External"/><Relationship Id="rId4" Type="http://schemas.openxmlformats.org/officeDocument/2006/relationships/hyperlink" Target="tel:+31%2020%20525%206420" TargetMode="External"/><Relationship Id="rId5" Type="http://schemas.openxmlformats.org/officeDocument/2006/relationships/hyperlink" Target="https://jasp-stats.org/wp-content/uploads/2023/07/VPAT_JASP.pdf" TargetMode="External"/><Relationship Id="rId6" Type="http://schemas.openxmlformats.org/officeDocument/2006/relationships/drawing" Target="../drawings/drawing1.xml"/><Relationship Id="rId7" Type="http://schemas.openxmlformats.org/officeDocument/2006/relationships/vmlDrawing" Target="../drawings/vmlDrawing1.vml"/><Relationship Id="rId8" Type="http://schemas.openxmlformats.org/officeDocument/2006/relationships/comments" Target="../comments1.xml"/></Relationships>

</file>

<file path=xl/worksheets/_rels/sheet2.xml.rels><?xml version="1.0" encoding="UTF-8"?>
<Relationships xmlns="http://schemas.openxmlformats.org/package/2006/relationships"><Relationship Id="rId1" Type="http://schemas.openxmlformats.org/officeDocument/2006/relationships/hyperlink" Target="mailto:info@jasp-stats.org" TargetMode="External"/><Relationship Id="rId2" Type="http://schemas.openxmlformats.org/officeDocument/2006/relationships/hyperlink" Target="tel:+31%2020%20525%206420" TargetMode="External"/></Relationships>

</file>

<file path=xl/worksheets/_rels/sheet4.xml.rels><?xml version="1.0" encoding="UTF-8"?>
<Relationships xmlns="http://schemas.openxmlformats.org/package/2006/relationships"><Relationship Id="rId1" Type="http://schemas.openxmlformats.org/officeDocument/2006/relationships/hyperlink" Target="https://github.com/jasp-stats/jasp-desktop" TargetMode="External"/></Relationships>

</file>

<file path=xl/worksheets/_rels/sheet5.xml.rels><?xml version="1.0" encoding="UTF-8"?>
<Relationships xmlns="http://schemas.openxmlformats.org/package/2006/relationships"><Relationship Id="rId1" Type="http://schemas.openxmlformats.org/officeDocument/2006/relationships/hyperlink" Target="mailto:info@jasp-stats.org" TargetMode="External"/><Relationship Id="rId2" Type="http://schemas.openxmlformats.org/officeDocument/2006/relationships/hyperlink" Target="tel:+31%2020%20525%206420" TargetMode="External"/><Relationship Id="rId3" Type="http://schemas.openxmlformats.org/officeDocument/2006/relationships/hyperlink" Target="https://jasp-stats.org/wp-content/uploads/2023/07/VPAT_JASP.pdf" TargetMode="External"/><Relationship Id="rId4" Type="http://schemas.openxmlformats.org/officeDocument/2006/relationships/hyperlink" Target="http://github.com/jasp-stats/jasp-issues/issues" TargetMode="External"/></Relationships>

</file>

<file path=xl/worksheets/_rels/sheet9.xml.rels><?xml version="1.0" encoding="UTF-8"?>
<Relationships xmlns="http://schemas.openxmlformats.org/package/2006/relationships"><Relationship Id="rId1" Type="http://schemas.openxmlformats.org/officeDocument/2006/relationships/hyperlink" Target="mailto:info@jasp-stats.org" TargetMode="External"/><Relationship Id="rId2" Type="http://schemas.openxmlformats.org/officeDocument/2006/relationships/hyperlink" Target="mailto:info@jasp-stats.org" TargetMode="External"/><Relationship Id="rId3" Type="http://schemas.openxmlformats.org/officeDocument/2006/relationships/hyperlink" Target="tel:+31%2020%20525%206420" TargetMode="External"/><Relationship Id="rId4" Type="http://schemas.openxmlformats.org/officeDocument/2006/relationships/hyperlink" Target="https://github.com/jasp-stats/jasp-desktop" TargetMode="External"/><Relationship Id="rId5" Type="http://schemas.openxmlformats.org/officeDocument/2006/relationships/hyperlink" Target="mailto:info@jasp-stats.org" TargetMode="External"/><Relationship Id="rId6" Type="http://schemas.openxmlformats.org/officeDocument/2006/relationships/hyperlink" Target="tel:+31%2020%20525%206420" TargetMode="External"/><Relationship Id="rId7" Type="http://schemas.openxmlformats.org/officeDocument/2006/relationships/hyperlink" Target="https://jasp-stats.org/wp-content/uploads/2023/07/VPAT_JASP.pdf" TargetMode="External"/><Relationship Id="rId8" Type="http://schemas.openxmlformats.org/officeDocument/2006/relationships/hyperlink" Target="http://github.com/jasp-stats/jasp-issues/issues" TargetMode="External"/></Relationships>

</file>

<file path=xl/worksheets/sheet1.xml><?xml version="1.0" encoding="utf-8"?>
<worksheet xmlns:r="http://schemas.openxmlformats.org/officeDocument/2006/relationships" xmlns="http://schemas.openxmlformats.org/spreadsheetml/2006/main">
  <dimension ref="A1:L38"/>
  <sheetViews>
    <sheetView workbookViewId="0" showGridLines="0" defaultGridColor="1"/>
  </sheetViews>
  <sheetFormatPr defaultColWidth="8.625" defaultRowHeight="0" customHeight="1" outlineLevelRow="0" outlineLevelCol="0"/>
  <cols>
    <col min="1" max="1" width="8.375" style="1" customWidth="1"/>
    <col min="2" max="2" width="55.125" style="1" customWidth="1"/>
    <col min="3" max="3" width="18.875" style="1" customWidth="1"/>
    <col min="4" max="4" width="55.75" style="1" customWidth="1"/>
    <col min="5" max="5" width="32" style="1" customWidth="1"/>
    <col min="6" max="6" width="30.75" style="1" customWidth="1"/>
    <col min="7" max="7" width="18.125" style="1" customWidth="1"/>
    <col min="8" max="10" hidden="1" width="8.625" style="1" customWidth="1"/>
    <col min="11" max="12" width="8.625" style="1" customWidth="1"/>
    <col min="13" max="16384" width="8.625" style="1" customWidth="1"/>
  </cols>
  <sheetData>
    <row r="1" ht="8" customHeight="1" hidden="1">
      <c r="A1" t="s" s="2">
        <v>0</v>
      </c>
      <c r="B1" s="3"/>
      <c r="C1" s="4"/>
      <c r="D1" s="5"/>
      <c r="E1" s="5"/>
      <c r="F1" s="3"/>
      <c r="G1" s="6"/>
      <c r="H1" s="7"/>
      <c r="I1" s="7"/>
      <c r="J1" s="7"/>
      <c r="K1" s="8"/>
      <c r="L1" s="9"/>
    </row>
    <row r="2" ht="36" customHeight="1">
      <c r="A2" t="s" s="10">
        <v>1</v>
      </c>
      <c r="B2" s="11"/>
      <c r="C2" s="12"/>
      <c r="D2" s="13"/>
      <c r="E2" s="14"/>
      <c r="F2" t="s" s="15">
        <f>'Auto Responses'!$A$36</f>
        <v>2</v>
      </c>
      <c r="G2" s="16"/>
      <c r="H2" s="17"/>
      <c r="I2" s="17"/>
      <c r="J2" s="17"/>
      <c r="K2" s="18"/>
      <c r="L2" s="19"/>
    </row>
    <row r="3" ht="29.1" customHeight="1">
      <c r="A3" t="s" s="20">
        <v>3</v>
      </c>
      <c r="B3" s="21"/>
      <c r="C3" s="22"/>
      <c r="D3" s="23"/>
      <c r="E3" s="24"/>
      <c r="F3" s="25"/>
      <c r="G3" s="26"/>
      <c r="H3" s="27"/>
      <c r="I3" s="27"/>
      <c r="J3" s="27"/>
      <c r="K3" s="28"/>
      <c r="L3" s="29"/>
    </row>
    <row r="4" ht="36" customHeight="1">
      <c r="A4" t="s" s="30">
        <v>4</v>
      </c>
      <c r="B4" s="31"/>
      <c r="C4" s="32"/>
      <c r="D4" s="33"/>
      <c r="E4" s="34"/>
      <c r="F4" s="34"/>
      <c r="G4" s="26"/>
      <c r="H4" s="27"/>
      <c r="I4" s="27"/>
      <c r="J4" s="27"/>
      <c r="K4" s="28"/>
      <c r="L4" s="29"/>
    </row>
    <row r="5" ht="19.5" customHeight="1">
      <c r="A5" t="s" s="35">
        <f>HLOOKUP($A$4,'Auto Responses'!$D$2:$D$8,2,0)&amp;""</f>
        <v>5</v>
      </c>
      <c r="B5" s="36"/>
      <c r="C5" s="37"/>
      <c r="D5" s="38"/>
      <c r="E5" s="36"/>
      <c r="F5" s="39"/>
      <c r="G5" s="26"/>
      <c r="H5" s="27"/>
      <c r="I5" s="27"/>
      <c r="J5" s="27"/>
      <c r="K5" s="28"/>
      <c r="L5" s="29"/>
    </row>
    <row r="6" ht="19.5" customHeight="1">
      <c r="A6" t="s" s="40">
        <f>HLOOKUP($A$4,'Auto Responses'!$D$2:$D$8,3,0)&amp;""</f>
        <v>6</v>
      </c>
      <c r="B6" s="41"/>
      <c r="C6" s="42"/>
      <c r="D6" s="43"/>
      <c r="E6" s="41"/>
      <c r="F6" s="44"/>
      <c r="G6" s="26"/>
      <c r="H6" s="27"/>
      <c r="I6" s="27"/>
      <c r="J6" s="27"/>
      <c r="K6" s="28"/>
      <c r="L6" s="29"/>
    </row>
    <row r="7" ht="19.5" customHeight="1">
      <c r="A7" t="s" s="40">
        <f>HLOOKUP($A$4,'Auto Responses'!$D$2:$D$8,4,0)&amp;""</f>
        <v>7</v>
      </c>
      <c r="B7" s="41"/>
      <c r="C7" s="42"/>
      <c r="D7" s="43"/>
      <c r="E7" s="41"/>
      <c r="F7" s="44"/>
      <c r="G7" s="26"/>
      <c r="H7" s="27"/>
      <c r="I7" s="27"/>
      <c r="J7" s="27"/>
      <c r="K7" s="28"/>
      <c r="L7" s="29"/>
    </row>
    <row r="8" ht="19.5" customHeight="1">
      <c r="A8" t="s" s="40">
        <f>HLOOKUP($A$4,'Auto Responses'!$D$2:$D$8,5,0)&amp;""</f>
        <v>8</v>
      </c>
      <c r="B8" s="41"/>
      <c r="C8" s="42"/>
      <c r="D8" s="43"/>
      <c r="E8" s="41"/>
      <c r="F8" s="44"/>
      <c r="G8" s="26"/>
      <c r="H8" s="27"/>
      <c r="I8" s="27"/>
      <c r="J8" s="27"/>
      <c r="K8" s="28"/>
      <c r="L8" s="29"/>
    </row>
    <row r="9" ht="19.5" customHeight="1">
      <c r="A9" t="s" s="40">
        <f>HLOOKUP($A$4,'Auto Responses'!$D$2:$D$8,6,0)&amp;""</f>
        <v>9</v>
      </c>
      <c r="B9" s="41"/>
      <c r="C9" s="42"/>
      <c r="D9" s="43"/>
      <c r="E9" s="41"/>
      <c r="F9" s="44"/>
      <c r="G9" s="26"/>
      <c r="H9" s="27"/>
      <c r="I9" s="27"/>
      <c r="J9" s="27"/>
      <c r="K9" s="28"/>
      <c r="L9" s="29"/>
    </row>
    <row r="10" ht="19.5" customHeight="1">
      <c r="A10" t="s" s="45">
        <f>HLOOKUP($A$4,'Auto Responses'!$D$2:$D$8,7,0)&amp;""</f>
        <v>10</v>
      </c>
      <c r="B10" s="41"/>
      <c r="C10" s="42"/>
      <c r="D10" s="43"/>
      <c r="E10" s="41"/>
      <c r="F10" s="44"/>
      <c r="G10" s="26"/>
      <c r="H10" s="27"/>
      <c r="I10" s="27"/>
      <c r="J10" s="27"/>
      <c r="K10" s="28"/>
      <c r="L10" s="29"/>
    </row>
    <row r="11" ht="19.5" customHeight="1">
      <c r="A11" t="s" s="46">
        <f>HLOOKUP($A$4,'Auto Responses'!$D$2:$D$9,8,0)&amp;""</f>
        <v>11</v>
      </c>
      <c r="B11" s="47"/>
      <c r="C11" s="48"/>
      <c r="D11" s="49"/>
      <c r="E11" s="47"/>
      <c r="F11" s="50"/>
      <c r="G11" s="26"/>
      <c r="H11" s="27"/>
      <c r="I11" s="27"/>
      <c r="J11" s="27"/>
      <c r="K11" s="28"/>
      <c r="L11" s="29"/>
    </row>
    <row r="12" ht="36" customHeight="1">
      <c r="A12" t="s" s="30">
        <f>VLOOKUP(LEFT($A13,4),'Auto Responses'!$N$4:$O$38,2,0)&amp;""</f>
        <v>12</v>
      </c>
      <c r="B12" s="31"/>
      <c r="C12" s="51"/>
      <c r="D12" s="32"/>
      <c r="E12" s="34"/>
      <c r="F12" s="34"/>
      <c r="G12" s="26"/>
      <c r="H12" s="27"/>
      <c r="I12" s="27"/>
      <c r="J12" s="27"/>
      <c r="K12" s="28"/>
      <c r="L12" s="29"/>
    </row>
    <row r="13" ht="22.35" customHeight="1">
      <c r="A13" t="s" s="52">
        <v>13</v>
      </c>
      <c r="B13" t="s" s="53">
        <f>VLOOKUP($A13,'Questions'!$A$2:$X$333,2,0)&amp;""</f>
        <v>14</v>
      </c>
      <c r="C13" t="s" s="54">
        <v>15</v>
      </c>
      <c r="D13" s="55"/>
      <c r="E13" s="55"/>
      <c r="F13" s="25"/>
      <c r="G13" s="26"/>
      <c r="H13" s="27"/>
      <c r="I13" s="27"/>
      <c r="J13" s="27"/>
      <c r="K13" s="28"/>
      <c r="L13" s="29"/>
    </row>
    <row r="14" ht="22.35" customHeight="1">
      <c r="A14" t="s" s="52">
        <v>16</v>
      </c>
      <c r="B14" t="s" s="53">
        <f>VLOOKUP($A14,'Questions'!$A$2:$X$333,2,0)&amp;""</f>
        <v>17</v>
      </c>
      <c r="C14" t="s" s="54">
        <v>18</v>
      </c>
      <c r="D14" s="55"/>
      <c r="E14" s="56"/>
      <c r="F14" s="25"/>
      <c r="G14" s="26"/>
      <c r="H14" s="27"/>
      <c r="I14" s="27"/>
      <c r="J14" s="27"/>
      <c r="K14" s="28"/>
      <c r="L14" s="29"/>
    </row>
    <row r="15" ht="22.35" customHeight="1">
      <c r="A15" t="s" s="52">
        <v>19</v>
      </c>
      <c r="B15" t="s" s="53">
        <f>VLOOKUP($A15,'Questions'!$A$2:$X$333,2,0)&amp;""</f>
        <v>20</v>
      </c>
      <c r="C15" t="s" s="57">
        <v>21</v>
      </c>
      <c r="D15" s="55"/>
      <c r="E15" s="56"/>
      <c r="F15" s="25"/>
      <c r="G15" s="26"/>
      <c r="H15" s="27"/>
      <c r="I15" s="27"/>
      <c r="J15" s="27"/>
      <c r="K15" s="28"/>
      <c r="L15" s="29"/>
    </row>
    <row r="16" ht="22.35" customHeight="1">
      <c r="A16" t="s" s="52">
        <v>22</v>
      </c>
      <c r="B16" t="s" s="53">
        <f>VLOOKUP($A16,'Questions'!$A$2:$X$333,2,0)&amp;""</f>
        <v>23</v>
      </c>
      <c r="C16" t="s" s="54">
        <v>24</v>
      </c>
      <c r="D16" s="55"/>
      <c r="E16" s="56"/>
      <c r="F16" s="25"/>
      <c r="G16" s="26"/>
      <c r="H16" s="27"/>
      <c r="I16" s="27"/>
      <c r="J16" s="27"/>
      <c r="K16" s="28"/>
      <c r="L16" s="29"/>
    </row>
    <row r="17" ht="22.35" customHeight="1">
      <c r="A17" t="s" s="52">
        <v>25</v>
      </c>
      <c r="B17" t="s" s="53">
        <f>VLOOKUP($A17,'Questions'!$A$2:$X$333,2,0)&amp;""</f>
        <v>26</v>
      </c>
      <c r="C17" t="s" s="54">
        <v>27</v>
      </c>
      <c r="D17" s="58"/>
      <c r="E17" s="56"/>
      <c r="F17" s="25"/>
      <c r="G17" s="26"/>
      <c r="H17" s="27"/>
      <c r="I17" s="27"/>
      <c r="J17" s="27"/>
      <c r="K17" s="28"/>
      <c r="L17" s="29"/>
    </row>
    <row r="18" ht="22.35" customHeight="1">
      <c r="A18" t="s" s="52">
        <v>28</v>
      </c>
      <c r="B18" t="s" s="53">
        <f>VLOOKUP($A18,'Questions'!$A$2:$X$333,2,0)&amp;""</f>
        <v>29</v>
      </c>
      <c r="C18" t="s" s="54">
        <v>30</v>
      </c>
      <c r="D18" s="55"/>
      <c r="E18" s="56"/>
      <c r="F18" s="25"/>
      <c r="G18" s="26"/>
      <c r="H18" s="27"/>
      <c r="I18" s="27"/>
      <c r="J18" s="27"/>
      <c r="K18" s="28"/>
      <c r="L18" s="29"/>
    </row>
    <row r="19" ht="22.35" customHeight="1">
      <c r="A19" t="s" s="52">
        <v>31</v>
      </c>
      <c r="B19" t="s" s="53">
        <f>VLOOKUP($A19,'Questions'!$A$2:$X$333,2,0)&amp;""</f>
        <v>32</v>
      </c>
      <c r="C19" t="s" s="54">
        <v>33</v>
      </c>
      <c r="D19" s="55"/>
      <c r="E19" s="56"/>
      <c r="F19" s="25"/>
      <c r="G19" s="26"/>
      <c r="H19" s="27"/>
      <c r="I19" s="27"/>
      <c r="J19" s="27"/>
      <c r="K19" s="28"/>
      <c r="L19" s="29"/>
    </row>
    <row r="20" ht="22.35" customHeight="1">
      <c r="A20" t="s" s="52">
        <v>34</v>
      </c>
      <c r="B20" t="s" s="53">
        <f>VLOOKUP($A20,'Questions'!$A$2:$X$333,2,0)&amp;""</f>
        <v>35</v>
      </c>
      <c r="C20" t="s" s="54">
        <v>36</v>
      </c>
      <c r="D20" s="55"/>
      <c r="E20" s="56"/>
      <c r="F20" s="25"/>
      <c r="G20" s="26"/>
      <c r="H20" s="27"/>
      <c r="I20" s="27"/>
      <c r="J20" s="27"/>
      <c r="K20" s="28"/>
      <c r="L20" s="29"/>
    </row>
    <row r="21" ht="22.35" customHeight="1">
      <c r="A21" t="s" s="52">
        <v>37</v>
      </c>
      <c r="B21" t="s" s="53">
        <f>VLOOKUP($A21,'Questions'!$A$2:$X$333,2,0)&amp;""</f>
        <v>38</v>
      </c>
      <c r="C21" t="s" s="54">
        <v>39</v>
      </c>
      <c r="D21" s="55"/>
      <c r="E21" s="56"/>
      <c r="F21" s="25"/>
      <c r="G21" s="26"/>
      <c r="H21" s="27"/>
      <c r="I21" s="27"/>
      <c r="J21" s="27"/>
      <c r="K21" s="28"/>
      <c r="L21" s="29"/>
    </row>
    <row r="22" ht="37.35" customHeight="1">
      <c r="A22" t="s" s="30">
        <f>VLOOKUP(LEFT($A23,4),'Auto Responses'!$N$4:$O$38,2,0)&amp;""</f>
        <v>40</v>
      </c>
      <c r="B22" s="31"/>
      <c r="C22" t="s" s="59">
        <v>41</v>
      </c>
      <c r="D22" t="s" s="59">
        <v>42</v>
      </c>
      <c r="E22" t="s" s="60">
        <v>43</v>
      </c>
      <c r="F22" t="s" s="61">
        <v>44</v>
      </c>
      <c r="G22" s="62"/>
      <c r="H22" s="27"/>
      <c r="I22" s="27"/>
      <c r="J22" s="27"/>
      <c r="K22" s="28"/>
      <c r="L22" s="29"/>
    </row>
    <row r="23" ht="55.5" customHeight="1">
      <c r="A23" t="s" s="52">
        <v>45</v>
      </c>
      <c r="B23" t="s" s="53">
        <f>VLOOKUP($A23,'Questions'!$A$2:$X$333,2,0)&amp;""</f>
        <v>46</v>
      </c>
      <c r="C23" t="s" s="63">
        <v>47</v>
      </c>
      <c r="D23" t="s" s="64">
        <v>48</v>
      </c>
      <c r="E23" t="s" s="65">
        <f>IF($C23="Yes",VLOOKUP($A23,'Questions'!$A$2:$X$333,17,0)&amp;"",IF($C23="No",VLOOKUP($A23,'Questions'!$A$2:$X$333,16,0)&amp;"",VLOOKUP($A23,'Questions'!$A$2:$X$333,15,0)&amp;""))</f>
        <v>49</v>
      </c>
      <c r="F23" t="s" s="66">
        <f>VLOOKUP($A23,'Institution Evaluation'!$A$56:$F$346,6,0)&amp;""</f>
      </c>
      <c r="G23" s="62"/>
      <c r="H23" s="27"/>
      <c r="I23" s="27"/>
      <c r="J23" s="27"/>
      <c r="K23" s="28"/>
      <c r="L23" s="29"/>
    </row>
    <row r="24" ht="28.5" customHeight="1">
      <c r="A24" t="s" s="52">
        <v>50</v>
      </c>
      <c r="B24" t="s" s="53">
        <f>VLOOKUP($A24,'Questions'!$A$2:$X$333,2,0)&amp;""</f>
        <v>51</v>
      </c>
      <c r="C24" s="67"/>
      <c r="D24" t="s" s="68">
        <v>52</v>
      </c>
      <c r="E24" t="s" s="65">
        <f>IF($C24="Yes",VLOOKUP($A24,'Questions'!$A$2:$X$333,17,0)&amp;"",IF($C24="No",VLOOKUP($A24,'Questions'!$A$2:$X$333,16,0)&amp;"",VLOOKUP($A24,'Questions'!$A$2:$X$333,15,0)&amp;""))</f>
        <v>53</v>
      </c>
      <c r="F24" t="s" s="66">
        <f>VLOOKUP($A24,'Institution Evaluation'!$A$56:$F$346,6,0)&amp;""</f>
      </c>
      <c r="G24" s="62"/>
      <c r="H24" s="27"/>
      <c r="I24" s="27"/>
      <c r="J24" s="27"/>
      <c r="K24" s="28"/>
      <c r="L24" s="29"/>
    </row>
    <row r="25" ht="39.75" customHeight="1">
      <c r="A25" t="s" s="52">
        <v>54</v>
      </c>
      <c r="B25" t="s" s="53">
        <f>VLOOKUP($A25,'Questions'!$A$2:$X$333,2,0)&amp;""</f>
        <v>55</v>
      </c>
      <c r="C25" t="s" s="63">
        <v>47</v>
      </c>
      <c r="D25" t="s" s="64">
        <v>56</v>
      </c>
      <c r="E25" t="s" s="65">
        <f>IF($C25="Yes",VLOOKUP($A25,'Questions'!$A$2:$X$333,17,0)&amp;"",IF($C25="No",VLOOKUP($A25,'Questions'!$A$2:$X$333,16,0)&amp;"",VLOOKUP($A25,'Questions'!$A$2:$X$333,15,0)&amp;""))</f>
      </c>
      <c r="F25" t="s" s="66">
        <f>VLOOKUP($A25,'Institution Evaluation'!$A$56:$F$346,6,0)&amp;""</f>
      </c>
      <c r="G25" s="62"/>
      <c r="H25" s="27"/>
      <c r="I25" s="27"/>
      <c r="J25" s="27"/>
      <c r="K25" s="28"/>
      <c r="L25" s="29"/>
    </row>
    <row r="26" ht="49.5" customHeight="1">
      <c r="A26" t="s" s="52">
        <v>57</v>
      </c>
      <c r="B26" t="s" s="53">
        <f>VLOOKUP($A26,'Questions'!$A$2:$X$333,2,0)&amp;""</f>
        <v>58</v>
      </c>
      <c r="C26" t="s" s="63">
        <v>59</v>
      </c>
      <c r="D26" s="69"/>
      <c r="E26" t="s" s="65">
        <f>IF($C26="Yes",VLOOKUP($A26,'Questions'!$A$2:$X$333,17,0)&amp;"",IF($C26="No",VLOOKUP($A26,'Questions'!$A$2:$X$333,16,0)&amp;"",VLOOKUP($A26,'Questions'!$A$2:$X$333,15,0)&amp;""))</f>
        <v>60</v>
      </c>
      <c r="F26" t="s" s="66">
        <f>VLOOKUP($A26,'Institution Evaluation'!$A$56:$F$346,6,0)&amp;""</f>
      </c>
      <c r="G26" s="62"/>
      <c r="H26" s="27"/>
      <c r="I26" s="27"/>
      <c r="J26" s="27"/>
      <c r="K26" s="28"/>
      <c r="L26" s="29"/>
    </row>
    <row r="27" ht="43.5" customHeight="1">
      <c r="A27" t="s" s="52">
        <v>61</v>
      </c>
      <c r="B27" t="s" s="53">
        <f>VLOOKUP($A27,'Questions'!$A$2:$X$333,2,0)&amp;""</f>
        <v>62</v>
      </c>
      <c r="C27" s="70"/>
      <c r="D27" s="71"/>
      <c r="E27" t="s" s="65">
        <f>IF($C27="Yes",VLOOKUP($A27,'Questions'!$A$2:$X$333,17,0)&amp;"",IF($C27="No",VLOOKUP($A27,'Questions'!$A$2:$X$333,16,0)&amp;"",VLOOKUP($A27,'Questions'!$A$2:$X$333,15,0)&amp;""))</f>
        <v>63</v>
      </c>
      <c r="F27" t="s" s="72">
        <f>VLOOKUP($A27,'Institution Evaluation'!$A$56:$F$346,6,0)&amp;""</f>
      </c>
      <c r="G27" t="s" s="73">
        <v>64</v>
      </c>
      <c r="H27" s="27"/>
      <c r="I27" s="27"/>
      <c r="J27" s="27"/>
      <c r="K27" s="28"/>
      <c r="L27" s="29"/>
    </row>
    <row r="28" ht="37.35" customHeight="1">
      <c r="A28" t="s" s="30">
        <f>VLOOKUP(LEFT($A29,4),'Auto Responses'!$N$4:$O$38,2,0)&amp;""</f>
        <v>65</v>
      </c>
      <c r="B28" s="31"/>
      <c r="C28" t="s" s="59">
        <v>41</v>
      </c>
      <c r="D28" t="s" s="59">
        <v>42</v>
      </c>
      <c r="E28" t="s" s="60">
        <v>43</v>
      </c>
      <c r="F28" t="s" s="74">
        <v>44</v>
      </c>
      <c r="G28" s="62"/>
      <c r="H28" s="27"/>
      <c r="I28" s="27"/>
      <c r="J28" s="27"/>
      <c r="K28" s="28"/>
      <c r="L28" s="29"/>
    </row>
    <row r="29" ht="48" customHeight="1">
      <c r="A29" t="s" s="52">
        <v>66</v>
      </c>
      <c r="B29" t="s" s="53">
        <f>VLOOKUP($A29,'Questions'!$A$2:$X$333,2,0)&amp;""</f>
        <v>67</v>
      </c>
      <c r="C29" t="s" s="63">
        <v>47</v>
      </c>
      <c r="D29" t="s" s="64">
        <v>68</v>
      </c>
      <c r="E29" t="s" s="65">
        <f>IF($C29="Yes",VLOOKUP($A29,'Questions'!$A$2:$X$333,17,0)&amp;"",IF($C29="No",VLOOKUP($A29,'Questions'!$A$2:$X$333,16,0)&amp;"",VLOOKUP($A29,'Questions'!$A$2:$X$333,15,0)&amp;""))</f>
        <v>69</v>
      </c>
      <c r="F29" t="s" s="66">
        <f>VLOOKUP($A29,'Institution Evaluation'!$A$56:$F$346,6,0)&amp;""</f>
      </c>
      <c r="G29" s="62"/>
      <c r="H29" s="27"/>
      <c r="I29" s="27"/>
      <c r="J29" s="27"/>
      <c r="K29" s="28"/>
      <c r="L29" s="29"/>
    </row>
    <row r="30" ht="58.5" customHeight="1">
      <c r="A30" t="s" s="52">
        <v>70</v>
      </c>
      <c r="B30" t="s" s="53">
        <f>VLOOKUP($A30,'Questions'!$A$2:$X$333,2,0)&amp;""</f>
        <v>71</v>
      </c>
      <c r="C30" t="s" s="63">
        <v>47</v>
      </c>
      <c r="D30" s="69"/>
      <c r="E30" t="s" s="65">
        <f>IF($C30="Yes",VLOOKUP($A30,'Questions'!$A$2:$X$333,17,0)&amp;"",IF($C30="No",VLOOKUP($A30,'Questions'!$A$2:$X$333,16,0)&amp;"",VLOOKUP($A30,'Questions'!$A$2:$X$333,15,0)&amp;""))</f>
        <v>72</v>
      </c>
      <c r="F30" t="s" s="66">
        <f>VLOOKUP($A30,'Institution Evaluation'!$A$56:$F$346,6,0)&amp;""</f>
      </c>
      <c r="G30" s="62"/>
      <c r="H30" s="27"/>
      <c r="I30" s="27"/>
      <c r="J30" s="27"/>
      <c r="K30" s="28"/>
      <c r="L30" s="29"/>
    </row>
    <row r="31" ht="54" customHeight="1">
      <c r="A31" t="s" s="52">
        <v>73</v>
      </c>
      <c r="B31" t="s" s="53">
        <f>VLOOKUP($A31,'Questions'!$A$2:$X$333,2,0)&amp;""</f>
        <v>74</v>
      </c>
      <c r="C31" t="s" s="63">
        <v>59</v>
      </c>
      <c r="D31" s="69"/>
      <c r="E31" t="s" s="65">
        <f>IF($C31="Yes",VLOOKUP($A31,'Questions'!$A$2:$X$333,17,0)&amp;"",IF($C31="No",VLOOKUP($A31,'Questions'!$A$2:$X$333,16,0)&amp;"",VLOOKUP($A31,'Questions'!$A$2:$X$333,15,0)&amp;""))</f>
        <v>75</v>
      </c>
      <c r="F31" t="s" s="66">
        <f>VLOOKUP($A31,'Institution Evaluation'!$A$56:$F$346,6,0)&amp;""</f>
      </c>
      <c r="G31" s="62"/>
      <c r="H31" s="27"/>
      <c r="I31" s="27"/>
      <c r="J31" s="27"/>
      <c r="K31" s="28"/>
      <c r="L31" s="29"/>
    </row>
    <row r="32" ht="54" customHeight="1">
      <c r="A32" t="s" s="52">
        <v>76</v>
      </c>
      <c r="B32" t="s" s="53">
        <f>VLOOKUP($A32,'Questions'!$A$2:$X$333,2,0)&amp;""</f>
        <v>77</v>
      </c>
      <c r="C32" t="s" s="63">
        <v>59</v>
      </c>
      <c r="D32" s="69"/>
      <c r="E32" t="s" s="65">
        <f>IF($C32="Yes",VLOOKUP($A32,'Questions'!$A$2:$X$333,17,0)&amp;"",IF($C32="No",VLOOKUP($A32,'Questions'!$A$2:$X$333,16,0)&amp;"",VLOOKUP($A32,'Questions'!$A$2:$X$333,15,0)&amp;""))</f>
        <v>78</v>
      </c>
      <c r="F32" t="s" s="66">
        <f>VLOOKUP($A32,'Institution Evaluation'!$A$56:$F$346,6,0)&amp;""</f>
      </c>
      <c r="G32" s="62"/>
      <c r="H32" s="27"/>
      <c r="I32" s="27"/>
      <c r="J32" s="27"/>
      <c r="K32" s="28"/>
      <c r="L32" s="29"/>
    </row>
    <row r="33" ht="54" customHeight="1">
      <c r="A33" t="s" s="52">
        <v>79</v>
      </c>
      <c r="B33" t="s" s="53">
        <f>VLOOKUP($A33,'Questions'!$A$2:$X$333,2,0)&amp;""</f>
        <v>80</v>
      </c>
      <c r="C33" t="s" s="63">
        <v>59</v>
      </c>
      <c r="D33" s="69"/>
      <c r="E33" t="s" s="65">
        <f>IF($C33="Yes",VLOOKUP($A33,'Questions'!$A$2:$X$333,17,0)&amp;"",IF($C33="No",VLOOKUP($A33,'Questions'!$A$2:$X$333,16,0)&amp;"",VLOOKUP($A33,'Questions'!$A$2:$X$333,15,0)&amp;""))</f>
        <v>81</v>
      </c>
      <c r="F33" t="s" s="66">
        <f>VLOOKUP($A33,'Institution Evaluation'!$A$56:$F$346,6,0)&amp;""</f>
      </c>
      <c r="G33" s="62"/>
      <c r="H33" s="27"/>
      <c r="I33" s="27"/>
      <c r="J33" s="27"/>
      <c r="K33" s="28"/>
      <c r="L33" s="29"/>
    </row>
    <row r="34" ht="54" customHeight="1">
      <c r="A34" t="s" s="52">
        <v>82</v>
      </c>
      <c r="B34" t="s" s="53">
        <f>VLOOKUP($A34,'Questions'!$A$2:$X$333,2,0)&amp;""</f>
        <v>83</v>
      </c>
      <c r="C34" t="s" s="63">
        <v>59</v>
      </c>
      <c r="D34" s="69"/>
      <c r="E34" t="s" s="65">
        <f>IF($C34="Yes",VLOOKUP($A34,'Questions'!$A$2:$X$333,17,0)&amp;"",IF($C34="No",VLOOKUP($A34,'Questions'!$A$2:$X$333,16,0)&amp;"",VLOOKUP($A34,'Questions'!$A$2:$X$333,15,0)&amp;""))</f>
        <v>84</v>
      </c>
      <c r="F34" t="s" s="66">
        <f>VLOOKUP($A34,'Institution Evaluation'!$A$56:$F$346,6,0)&amp;""</f>
      </c>
      <c r="G34" s="62"/>
      <c r="H34" s="27"/>
      <c r="I34" s="27"/>
      <c r="J34" s="27"/>
      <c r="K34" s="28"/>
      <c r="L34" s="29"/>
    </row>
    <row r="35" ht="66" customHeight="1">
      <c r="A35" t="s" s="52">
        <v>85</v>
      </c>
      <c r="B35" t="s" s="53">
        <f>VLOOKUP($A35,'Questions'!$A$2:$X$333,2,0)&amp;""</f>
        <v>86</v>
      </c>
      <c r="C35" t="s" s="63">
        <v>59</v>
      </c>
      <c r="D35" s="69"/>
      <c r="E35" t="s" s="65">
        <f>IF($C35="Yes",VLOOKUP($A35,'Questions'!$A$2:$X$333,17,0)&amp;"",IF($C35="No",VLOOKUP($A35,'Questions'!$A$2:$X$333,16,0)&amp;"",VLOOKUP($A35,'Questions'!$A$2:$X$333,15,0)&amp;""))</f>
        <v>87</v>
      </c>
      <c r="F35" t="s" s="66">
        <f>VLOOKUP($A35,'Institution Evaluation'!$A$56:$F$346,6,0)&amp;""</f>
      </c>
      <c r="G35" s="62"/>
      <c r="H35" s="27"/>
      <c r="I35" s="27"/>
      <c r="J35" s="27"/>
      <c r="K35" s="28"/>
      <c r="L35" s="29"/>
    </row>
    <row r="36" ht="63.75" customHeight="1">
      <c r="A36" t="s" s="75">
        <v>88</v>
      </c>
      <c r="B36" t="s" s="53">
        <f>VLOOKUP($A36,'Questions'!$A$2:$X$333,2,0)&amp;""</f>
        <v>89</v>
      </c>
      <c r="C36" t="s" s="63">
        <v>59</v>
      </c>
      <c r="D36" s="69"/>
      <c r="E36" t="s" s="65">
        <f>IF($C36="Yes",VLOOKUP($A36,'Questions'!$A$2:$X$333,17,0)&amp;"",IF($C36="No",VLOOKUP($A36,'Questions'!$A$2:$X$333,16,0)&amp;"",VLOOKUP($A36,'Questions'!$A$2:$X$333,15,0)&amp;""))</f>
        <v>90</v>
      </c>
      <c r="F36" t="s" s="66">
        <f>VLOOKUP($A36,'Institution Evaluation'!$A$56:$F$346,6,0)&amp;""</f>
      </c>
      <c r="G36" t="s" s="73">
        <v>64</v>
      </c>
      <c r="H36" s="27"/>
      <c r="I36" s="27"/>
      <c r="J36" s="27"/>
      <c r="K36" s="28"/>
      <c r="L36" s="29"/>
    </row>
    <row r="37" ht="63.75" customHeight="1">
      <c r="A37" t="s" s="76">
        <v>91</v>
      </c>
      <c r="B37" s="77"/>
      <c r="C37" s="78"/>
      <c r="D37" s="79"/>
      <c r="E37" s="80"/>
      <c r="F37" s="81"/>
      <c r="G37" s="82"/>
      <c r="H37" s="27"/>
      <c r="I37" s="27"/>
      <c r="J37" s="27"/>
      <c r="K37" s="28"/>
      <c r="L37" s="29"/>
    </row>
    <row r="38" ht="24.75" customHeight="1">
      <c r="A38" t="s" s="83">
        <v>92</v>
      </c>
      <c r="B38" s="84"/>
      <c r="C38" s="85"/>
      <c r="D38" s="86"/>
      <c r="E38" s="86"/>
      <c r="F38" s="84"/>
      <c r="G38" s="87"/>
      <c r="H38" s="88"/>
      <c r="I38" s="88"/>
      <c r="J38" s="88"/>
      <c r="K38" s="89"/>
      <c r="L38" s="90"/>
    </row>
  </sheetData>
  <dataValidations count="1">
    <dataValidation type="list" allowBlank="1" showInputMessage="1" showErrorMessage="1" sqref="C23 C25:C26 C29:C37">
      <formula1>"Yes,No"</formula1>
    </dataValidation>
  </dataValidations>
  <hyperlinks>
    <hyperlink ref="C18" r:id="rId1" location="" tooltip="" display="info@jasp-stats.org"/>
    <hyperlink ref="C19" r:id="rId2" location="" tooltip="" display="+31 (0)20 525 6420"/>
  </hyperlinks>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xl/worksheets/sheet10.xml><?xml version="1.0" encoding="utf-8"?>
<worksheet xmlns:r="http://schemas.openxmlformats.org/officeDocument/2006/relationships" xmlns="http://schemas.openxmlformats.org/spreadsheetml/2006/main">
  <dimension ref="A1:N369"/>
  <sheetViews>
    <sheetView workbookViewId="0" showGridLines="0" defaultGridColor="1"/>
  </sheetViews>
  <sheetFormatPr defaultColWidth="8.625" defaultRowHeight="15" customHeight="1" outlineLevelRow="0" outlineLevelCol="0"/>
  <cols>
    <col min="1" max="1" width="8.125" style="307" customWidth="1"/>
    <col min="2" max="2" width="21.75" style="307" customWidth="1"/>
    <col min="3" max="3" width="27.75" style="307" customWidth="1"/>
    <col min="4" max="4" width="21.5" style="307" customWidth="1"/>
    <col min="5" max="5" width="21.375" style="307" customWidth="1"/>
    <col min="6" max="6" width="17" style="307" customWidth="1"/>
    <col min="7" max="7" width="2.25" style="307" customWidth="1"/>
    <col min="8" max="8" width="6.5" style="307" customWidth="1"/>
    <col min="9" max="9" width="8.375" style="307" customWidth="1"/>
    <col min="10" max="10" width="31.125" style="307" customWidth="1"/>
    <col min="11" max="13" width="22.75" style="307" customWidth="1"/>
    <col min="14" max="14" width="8.5" style="307" customWidth="1"/>
    <col min="15" max="16384" width="8.625" style="307" customWidth="1"/>
  </cols>
  <sheetData>
    <row r="1" ht="9" customHeight="1" hidden="1">
      <c r="A1" t="s" s="308">
        <v>1208</v>
      </c>
      <c r="B1" s="159"/>
      <c r="C1" s="159"/>
      <c r="D1" s="159"/>
      <c r="E1" s="159"/>
      <c r="F1" s="159"/>
      <c r="G1" s="159"/>
      <c r="H1" s="159"/>
      <c r="I1" s="159"/>
      <c r="J1" s="159"/>
      <c r="K1" s="159"/>
      <c r="L1" s="159"/>
      <c r="M1" s="159"/>
      <c r="N1" s="309"/>
    </row>
    <row r="2" ht="36" customHeight="1">
      <c r="A2" t="s" s="161">
        <v>1209</v>
      </c>
      <c r="B2" s="310"/>
      <c r="C2" s="310"/>
      <c r="D2" s="310"/>
      <c r="E2" s="310"/>
      <c r="F2" s="310"/>
      <c r="G2" s="310"/>
      <c r="H2" s="310"/>
      <c r="I2" s="311"/>
      <c r="J2" t="s" s="163">
        <f>'Auto Responses'!$A$36</f>
        <v>2</v>
      </c>
      <c r="K2" s="311"/>
      <c r="L2" s="311"/>
      <c r="M2" s="311"/>
      <c r="N2" s="309"/>
    </row>
    <row r="3" ht="22.5" customHeight="1">
      <c r="A3" s="167"/>
      <c r="B3" s="168"/>
      <c r="C3" s="168"/>
      <c r="D3" s="168"/>
      <c r="E3" s="168"/>
      <c r="F3" s="168"/>
      <c r="G3" s="168"/>
      <c r="H3" s="168"/>
      <c r="I3" s="168"/>
      <c r="J3" s="168"/>
      <c r="K3" s="168"/>
      <c r="L3" s="168"/>
      <c r="M3" s="168"/>
      <c r="N3" s="309"/>
    </row>
    <row r="4" ht="36" customHeight="1">
      <c r="A4" t="s" s="170">
        <v>1210</v>
      </c>
      <c r="B4" s="171"/>
      <c r="C4" s="171"/>
      <c r="D4" s="171"/>
      <c r="E4" s="171"/>
      <c r="F4" s="171"/>
      <c r="G4" s="171"/>
      <c r="H4" s="171"/>
      <c r="I4" s="171"/>
      <c r="J4" s="171"/>
      <c r="K4" s="171"/>
      <c r="L4" s="171"/>
      <c r="M4" s="171"/>
      <c r="N4" s="309"/>
    </row>
    <row r="5" ht="19.5" customHeight="1">
      <c r="A5" t="s" s="40">
        <f>HLOOKUP($A$4,'Auto Responses'!$H$2:$H$5,2,0)&amp;""</f>
        <v>1211</v>
      </c>
      <c r="B5" s="41"/>
      <c r="C5" s="41"/>
      <c r="D5" s="41"/>
      <c r="E5" s="41"/>
      <c r="F5" s="41"/>
      <c r="G5" s="41"/>
      <c r="H5" s="41"/>
      <c r="I5" s="41"/>
      <c r="J5" s="176"/>
      <c r="K5" s="176"/>
      <c r="L5" s="176"/>
      <c r="M5" s="176"/>
      <c r="N5" s="309"/>
    </row>
    <row r="6" ht="19.5" customHeight="1">
      <c r="A6" t="s" s="312">
        <f>HLOOKUP($A$4,'Auto Responses'!$H$2:$H$5,3,0)&amp;""</f>
        <v>1212</v>
      </c>
      <c r="B6" s="41"/>
      <c r="C6" s="41"/>
      <c r="D6" s="41"/>
      <c r="E6" s="41"/>
      <c r="F6" s="41"/>
      <c r="G6" s="41"/>
      <c r="H6" s="41"/>
      <c r="I6" s="41"/>
      <c r="J6" s="313"/>
      <c r="K6" s="313"/>
      <c r="L6" s="313"/>
      <c r="M6" s="313"/>
      <c r="N6" s="309"/>
    </row>
    <row r="7" ht="19.5" customHeight="1">
      <c r="A7" t="s" s="40">
        <f>HLOOKUP($A$4,'Auto Responses'!$H$2:$H$5,4,0)&amp;""</f>
        <v>1213</v>
      </c>
      <c r="B7" s="41"/>
      <c r="C7" s="41"/>
      <c r="D7" s="41"/>
      <c r="E7" s="41"/>
      <c r="F7" s="41"/>
      <c r="G7" s="41"/>
      <c r="H7" s="41"/>
      <c r="I7" s="41"/>
      <c r="J7" s="176"/>
      <c r="K7" s="176"/>
      <c r="L7" s="176"/>
      <c r="M7" s="176"/>
      <c r="N7" s="309"/>
    </row>
    <row r="8" ht="19.5" customHeight="1">
      <c r="A8" t="s" s="314">
        <v>1214</v>
      </c>
      <c r="B8" s="257"/>
      <c r="C8" s="257"/>
      <c r="D8" s="257"/>
      <c r="E8" s="257"/>
      <c r="F8" s="41"/>
      <c r="G8" s="41"/>
      <c r="H8" s="41"/>
      <c r="I8" s="41"/>
      <c r="J8" s="176"/>
      <c r="K8" s="176"/>
      <c r="L8" s="176"/>
      <c r="M8" s="176"/>
      <c r="N8" s="309"/>
    </row>
    <row r="9" ht="25.5" customHeight="1">
      <c r="A9" t="s" s="177">
        <f>'START HERE'!$B$13</f>
        <v>965</v>
      </c>
      <c r="B9" s="178"/>
      <c r="C9" t="s" s="179">
        <f>VLOOKUP($A9,'START HERE'!$B$13:$C$21,2,0)&amp;""</f>
        <v>966</v>
      </c>
      <c r="D9" s="180"/>
      <c r="E9" s="315"/>
      <c r="F9" s="316"/>
      <c r="G9" s="183"/>
      <c r="H9" s="184"/>
      <c r="I9" s="183"/>
      <c r="J9" s="183"/>
      <c r="K9" s="169"/>
      <c r="L9" s="169"/>
      <c r="M9" s="169"/>
      <c r="N9" s="309"/>
    </row>
    <row r="10" ht="25.5" customHeight="1">
      <c r="A10" t="s" s="185">
        <f>'START HERE'!$B$16</f>
        <v>967</v>
      </c>
      <c r="B10" s="186"/>
      <c r="C10" t="s" s="121">
        <f>VLOOKUP($A10,'START HERE'!$B$13:$C$21,2,0)&amp;""</f>
        <v>968</v>
      </c>
      <c r="D10" s="187"/>
      <c r="E10" s="317"/>
      <c r="F10" s="316"/>
      <c r="G10" s="183"/>
      <c r="H10" s="184"/>
      <c r="I10" s="183"/>
      <c r="J10" s="183"/>
      <c r="K10" s="169"/>
      <c r="L10" s="169"/>
      <c r="M10" s="169"/>
      <c r="N10" s="309"/>
    </row>
    <row r="11" ht="25.5" customHeight="1">
      <c r="A11" t="s" s="185">
        <f>'START HERE'!$B$17</f>
        <v>969</v>
      </c>
      <c r="B11" s="186"/>
      <c r="C11" t="s" s="121">
        <f>VLOOKUP($A11,'START HERE'!$B$13:$C$21,2,0)&amp;""</f>
        <v>970</v>
      </c>
      <c r="D11" s="187"/>
      <c r="E11" s="317"/>
      <c r="F11" s="316"/>
      <c r="G11" s="183"/>
      <c r="H11" s="184"/>
      <c r="I11" s="183"/>
      <c r="J11" s="183"/>
      <c r="K11" s="169"/>
      <c r="L11" s="169"/>
      <c r="M11" s="169"/>
      <c r="N11" s="309"/>
    </row>
    <row r="12" ht="25.5" customHeight="1">
      <c r="A12" t="s" s="185">
        <f>'START HERE'!$B$18</f>
        <v>971</v>
      </c>
      <c r="B12" s="186"/>
      <c r="C12" t="s" s="121">
        <f>VLOOKUP($A12,'START HERE'!$B$13:$C$21,2,0)&amp;""</f>
        <v>972</v>
      </c>
      <c r="D12" s="187"/>
      <c r="E12" s="317"/>
      <c r="F12" s="318"/>
      <c r="G12" s="169"/>
      <c r="H12" s="169"/>
      <c r="I12" s="169"/>
      <c r="J12" s="169"/>
      <c r="K12" s="169"/>
      <c r="L12" s="169"/>
      <c r="M12" s="169"/>
      <c r="N12" s="309"/>
    </row>
    <row r="13" ht="25.5" customHeight="1">
      <c r="A13" t="s" s="185">
        <f>'START HERE'!$B$14</f>
        <v>973</v>
      </c>
      <c r="B13" s="186"/>
      <c r="C13" t="s" s="121">
        <f>VLOOKUP($A13,'START HERE'!$B$13:$C$21,2,0)&amp;""</f>
        <v>974</v>
      </c>
      <c r="D13" s="187"/>
      <c r="E13" s="317"/>
      <c r="F13" s="318"/>
      <c r="G13" s="169"/>
      <c r="H13" s="169"/>
      <c r="I13" s="169"/>
      <c r="J13" s="169"/>
      <c r="K13" s="169"/>
      <c r="L13" s="169"/>
      <c r="M13" s="169"/>
      <c r="N13" s="309"/>
    </row>
    <row r="14" ht="25.5" customHeight="1">
      <c r="A14" t="s" s="185">
        <f>'START HERE'!$B$15</f>
        <v>975</v>
      </c>
      <c r="B14" s="186"/>
      <c r="C14" t="s" s="121">
        <f>VLOOKUP($A14,'START HERE'!$B$13:$C$21,2,0)&amp;""</f>
        <v>976</v>
      </c>
      <c r="D14" s="187"/>
      <c r="E14" s="317"/>
      <c r="F14" s="318"/>
      <c r="G14" s="169"/>
      <c r="H14" s="169"/>
      <c r="I14" s="169"/>
      <c r="J14" s="169"/>
      <c r="K14" s="169"/>
      <c r="L14" s="169"/>
      <c r="M14" s="169"/>
      <c r="N14" s="309"/>
    </row>
    <row r="15" ht="25.5" customHeight="1">
      <c r="A15" t="s" s="190">
        <v>977</v>
      </c>
      <c r="B15" s="191"/>
      <c r="C15" s="192">
        <f>'START HERE'!$C$3</f>
      </c>
      <c r="D15" s="193"/>
      <c r="E15" s="319"/>
      <c r="F15" s="318"/>
      <c r="G15" s="169"/>
      <c r="H15" s="169"/>
      <c r="I15" s="169"/>
      <c r="J15" s="169"/>
      <c r="K15" s="169"/>
      <c r="L15" s="169"/>
      <c r="M15" s="169"/>
      <c r="N15" s="309"/>
    </row>
    <row r="16" ht="18.5" customHeight="1">
      <c r="A16" t="s" s="320">
        <v>1215</v>
      </c>
      <c r="B16" s="240"/>
      <c r="C16" s="240"/>
      <c r="D16" s="240"/>
      <c r="E16" s="240"/>
      <c r="F16" s="169"/>
      <c r="G16" s="169"/>
      <c r="H16" s="169"/>
      <c r="I16" s="169"/>
      <c r="J16" s="169"/>
      <c r="K16" s="169"/>
      <c r="L16" s="169"/>
      <c r="M16" s="169"/>
      <c r="N16" s="309"/>
    </row>
    <row r="17" ht="24" customHeight="1">
      <c r="A17" s="198"/>
      <c r="B17" s="199"/>
      <c r="C17" s="199"/>
      <c r="D17" s="200"/>
      <c r="E17" s="200"/>
      <c r="F17" s="200"/>
      <c r="G17" s="169"/>
      <c r="H17" s="169"/>
      <c r="I17" s="169"/>
      <c r="J17" s="169"/>
      <c r="K17" s="169"/>
      <c r="L17" s="169"/>
      <c r="M17" s="169"/>
      <c r="N17" s="309"/>
    </row>
    <row r="18" ht="37.35" customHeight="1">
      <c r="A18" s="321"/>
      <c r="B18" t="s" s="202">
        <v>979</v>
      </c>
      <c r="C18" t="s" s="203">
        <v>1216</v>
      </c>
      <c r="D18" t="s" s="203">
        <v>981</v>
      </c>
      <c r="E18" t="s" s="203">
        <v>982</v>
      </c>
      <c r="F18" t="s" s="204">
        <v>983</v>
      </c>
      <c r="G18" s="208"/>
      <c r="H18" s="169"/>
      <c r="I18" s="169"/>
      <c r="J18" s="169"/>
      <c r="K18" s="169"/>
      <c r="L18" s="169"/>
      <c r="M18" s="169"/>
      <c r="N18" s="309"/>
    </row>
    <row r="19" ht="37.35" customHeight="1">
      <c r="A19" s="321"/>
      <c r="B19" t="s" s="322">
        <v>1217</v>
      </c>
      <c r="C19" s="323">
        <f>SUM('(backend scoring)'!$Q$3:$Q$333)</f>
        <v>0</v>
      </c>
      <c r="D19" s="324">
        <f>SUMIF('(backend scoring)'!$Q$3:$Q$333,1,'(backend scoring)'!$O$3:$O$333)</f>
        <v>0</v>
      </c>
      <c r="E19" s="324">
        <f>SUMIF('(backend scoring)'!$Q$3:$Q$333,1,'(backend scoring)'!$P$3:$P$333)</f>
        <v>0</v>
      </c>
      <c r="F19" t="s" s="325">
        <f>IF(D19=0,"N/A",E19/D19)</f>
        <v>148</v>
      </c>
      <c r="G19" s="208"/>
      <c r="H19" s="169"/>
      <c r="I19" s="169"/>
      <c r="J19" s="169"/>
      <c r="K19" s="169"/>
      <c r="L19" s="169"/>
      <c r="M19" s="169"/>
      <c r="N19" s="309"/>
    </row>
    <row r="20" ht="37.35" customHeight="1">
      <c r="A20" s="321"/>
      <c r="B20" t="s" s="322">
        <v>1218</v>
      </c>
      <c r="C20" s="323">
        <f>SUM('(backend scoring)'!$T$3:$T$333)</f>
        <v>90</v>
      </c>
      <c r="D20" s="324">
        <f>SUMIF('(backend scoring)'!$N$3:$N$333,1,'(backend scoring)'!$O$3:$O$333)</f>
        <v>980</v>
      </c>
      <c r="E20" s="324">
        <f>SUMIF('(backend scoring)'!$N$3:$N$333,1,'(backend scoring)'!$P$3:$P$333)</f>
        <v>280</v>
      </c>
      <c r="F20" s="326">
        <f>IF(D20=0,"N/A",E20/D20)</f>
        <v>0.285714285714286</v>
      </c>
      <c r="G20" t="s" s="239">
        <v>64</v>
      </c>
      <c r="H20" s="169"/>
      <c r="I20" s="169"/>
      <c r="J20" s="169"/>
      <c r="K20" s="169"/>
      <c r="L20" s="169"/>
      <c r="M20" s="169"/>
      <c r="N20" s="309"/>
    </row>
    <row r="21" ht="18.5" customHeight="1">
      <c r="A21" s="327"/>
      <c r="B21" s="240"/>
      <c r="C21" s="240"/>
      <c r="D21" s="240"/>
      <c r="E21" s="240"/>
      <c r="F21" s="240"/>
      <c r="G21" s="169"/>
      <c r="H21" s="169"/>
      <c r="I21" s="169"/>
      <c r="J21" s="169"/>
      <c r="K21" s="169"/>
      <c r="L21" s="169"/>
      <c r="M21" s="169"/>
      <c r="N21" s="309"/>
    </row>
    <row r="22" ht="18.5" customHeight="1">
      <c r="A22" s="328"/>
      <c r="B22" s="200"/>
      <c r="C22" s="200"/>
      <c r="D22" s="200"/>
      <c r="E22" s="200"/>
      <c r="F22" s="200"/>
      <c r="G22" s="200"/>
      <c r="H22" s="200"/>
      <c r="I22" s="200"/>
      <c r="J22" s="200"/>
      <c r="K22" s="200"/>
      <c r="L22" s="200"/>
      <c r="M22" s="200"/>
      <c r="N22" s="309"/>
    </row>
    <row r="23" ht="34.5" customHeight="1">
      <c r="A23" t="s" s="329">
        <v>1219</v>
      </c>
      <c r="B23" s="330"/>
      <c r="C23" s="330"/>
      <c r="D23" s="330"/>
      <c r="E23" s="330"/>
      <c r="F23" s="331"/>
      <c r="G23" s="332"/>
      <c r="H23" t="s" s="329">
        <v>1220</v>
      </c>
      <c r="I23" s="330"/>
      <c r="J23" s="330"/>
      <c r="K23" s="330"/>
      <c r="L23" s="330"/>
      <c r="M23" s="331"/>
      <c r="N23" s="333"/>
    </row>
    <row r="24" ht="34.5" customHeight="1">
      <c r="A24" s="275"/>
      <c r="B24" t="s" s="334">
        <v>1221</v>
      </c>
      <c r="C24" t="s" s="334">
        <v>1029</v>
      </c>
      <c r="D24" t="s" s="334">
        <v>41</v>
      </c>
      <c r="E24" t="s" s="335">
        <v>42</v>
      </c>
      <c r="F24" t="s" s="336">
        <v>44</v>
      </c>
      <c r="G24" s="337"/>
      <c r="H24" s="275"/>
      <c r="I24" t="s" s="334">
        <v>1221</v>
      </c>
      <c r="J24" t="s" s="334">
        <v>1029</v>
      </c>
      <c r="K24" t="s" s="334">
        <v>41</v>
      </c>
      <c r="L24" t="s" s="335">
        <v>42</v>
      </c>
      <c r="M24" t="s" s="336">
        <v>44</v>
      </c>
      <c r="N24" s="338"/>
    </row>
    <row r="25" ht="96.75" customHeight="1">
      <c r="A25" s="339">
        <v>1</v>
      </c>
      <c r="B25" t="s" s="64">
        <f>_xlfn.XLOOKUP($A25,'(backend scoring)'!$V$2:$V$333,'(backend scoring)'!$A$2:$A$333,"")</f>
        <v>1222</v>
      </c>
      <c r="C25" t="s" s="64">
        <f>_xlfn.IFERROR(VLOOKUP($B25,'Institution Evaluation'!$A$55:$F$346,2,0),_xlfn.IFERROR(VLOOKUP($B25,'Privacy Analyst Evaluation'!$A$46:$F$120,2,0),""))&amp;""</f>
        <v>46</v>
      </c>
      <c r="D25" t="s" s="64">
        <f>_xlfn.IFERROR(VLOOKUP($B25,'Institution Evaluation'!$A$55:$F$346,3,0),_xlfn.IFERROR(VLOOKUP($B25,'Privacy Analyst Evaluation'!$A$46:$F$120,3,0),""))&amp;""</f>
        <v>1047</v>
      </c>
      <c r="E25" t="s" s="64">
        <f>_xlfn.IFERROR(VLOOKUP($B25,'Institution Evaluation'!$A$55:$F$346,4,0),_xlfn.IFERROR(VLOOKUP($B25,'Privacy Analyst Evaluation'!$A$46:$F$120,4,0),""))&amp;""</f>
        <v>48</v>
      </c>
      <c r="F25" t="s" s="64">
        <f>_xlfn.IFERROR(VLOOKUP($B25,'Institution Evaluation'!$A$55:$F$346,6,0),_xlfn.IFERROR(VLOOKUP($B25,'Privacy Analyst Evaluation'!$A$46:$F$120,6,0),""))&amp;""</f>
      </c>
      <c r="G25" s="340"/>
      <c r="H25" s="339">
        <v>1</v>
      </c>
      <c r="I25" t="s" s="64">
        <f>_xlfn.XLOOKUP($H25,'(backend scoring)'!$S$2:$S$333,'(backend scoring)'!$A$2:$A$333,"")</f>
      </c>
      <c r="J25" t="s" s="64">
        <f>_xlfn.IFERROR(VLOOKUP($I25,'Institution Evaluation'!$A$55:$F$346,2,0),_xlfn.IFERROR(VLOOKUP($I25,'Privacy Analyst Evaluation'!$A$46:$F$120,2,0),""))&amp;""</f>
      </c>
      <c r="K25" t="s" s="64">
        <f>_xlfn.IFERROR(VLOOKUP($I25,'Institution Evaluation'!$A$55:$F$346,3,0),_xlfn.IFERROR(VLOOKUP($I25,'Privacy Analyst Evaluation'!$A$46:$F$120,3,0),""))&amp;""</f>
      </c>
      <c r="L25" t="s" s="64">
        <f>_xlfn.IFERROR(VLOOKUP($I25,'Institution Evaluation'!$A$55:$F$346,4,0),_xlfn.IFERROR(VLOOKUP($I25,'Privacy Analyst Evaluation'!$A$46:$F$120,4,0),""))&amp;""</f>
      </c>
      <c r="M25" t="s" s="64">
        <f>_xlfn.IFERROR(VLOOKUP($I25,'Institution Evaluation'!$A$55:$F$346,6,0),_xlfn.IFERROR(VLOOKUP($I25,'Privacy Analyst Evaluation'!$A$46:$F$120,6,0),""))&amp;""</f>
      </c>
      <c r="N25" s="338"/>
    </row>
    <row r="26" ht="64.5" customHeight="1">
      <c r="A26" s="339">
        <f>_xlfn.IFERROR(IF($A25+1&gt;'(backend scoring)'!$T$335,"",$A25+1),"")</f>
        <v>2</v>
      </c>
      <c r="B26" t="s" s="64">
        <f>_xlfn.XLOOKUP($A26,'(backend scoring)'!$V$2:$V$333,'(backend scoring)'!$A$2:$A$333,"")</f>
        <v>1223</v>
      </c>
      <c r="C26" t="s" s="64">
        <f>_xlfn.IFERROR(VLOOKUP($B26,'Institution Evaluation'!$A$55:$F$346,2,0),_xlfn.IFERROR(VLOOKUP($B26,'Privacy Analyst Evaluation'!$A$46:$F$120,2,0),""))&amp;""</f>
        <v>104</v>
      </c>
      <c r="D26" t="s" s="64">
        <f>_xlfn.IFERROR(VLOOKUP($B26,'Institution Evaluation'!$A$55:$F$346,3,0),_xlfn.IFERROR(VLOOKUP($B26,'Privacy Analyst Evaluation'!$A$46:$F$120,3,0),""))&amp;""</f>
        <v>1052</v>
      </c>
      <c r="E26" t="s" s="64">
        <f>_xlfn.IFERROR(VLOOKUP($B26,'Institution Evaluation'!$A$55:$F$346,4,0),_xlfn.IFERROR(VLOOKUP($B26,'Privacy Analyst Evaluation'!$A$46:$F$120,4,0),""))&amp;""</f>
      </c>
      <c r="F26" t="s" s="64">
        <f>_xlfn.IFERROR(VLOOKUP($B26,'Institution Evaluation'!$A$55:$F$346,6,0),_xlfn.IFERROR(VLOOKUP($B26,'Privacy Analyst Evaluation'!$A$46:$F$120,6,0),""))&amp;""</f>
      </c>
      <c r="G26" s="340"/>
      <c r="H26" t="s" s="64">
        <f>_xlfn.IFERROR(IF($H25+1&gt;'(backend scoring)'!$Q$335,"",$H25+1),"")</f>
      </c>
      <c r="I26" t="s" s="64">
        <f>_xlfn.XLOOKUP($H26,'(backend scoring)'!$S$2:$S$333,'(backend scoring)'!$A$2:$A$333,"")</f>
      </c>
      <c r="J26" t="s" s="64">
        <f>_xlfn.IFERROR(VLOOKUP($I26,'Institution Evaluation'!$A$55:$F$346,2,0),_xlfn.IFERROR(VLOOKUP($I26,'Privacy Analyst Evaluation'!$A$46:$F$120,2,0),""))</f>
      </c>
      <c r="K26" t="s" s="64">
        <f>_xlfn.IFERROR(VLOOKUP($I26,'Institution Evaluation'!$A$55:$F$346,3,0),_xlfn.IFERROR(VLOOKUP($I26,'Privacy Analyst Evaluation'!$A$46:$F$120,3,0),""))&amp;""</f>
      </c>
      <c r="L26" t="s" s="64">
        <f>_xlfn.IFERROR(VLOOKUP($I26,'Institution Evaluation'!$A$55:$F$346,4,0),_xlfn.IFERROR(VLOOKUP($I26,'Privacy Analyst Evaluation'!$A$46:$F$120,4,0),""))&amp;""</f>
      </c>
      <c r="M26" t="s" s="64">
        <f>_xlfn.IFERROR(VLOOKUP($I26,'Institution Evaluation'!$A$55:$F$346,6,0),_xlfn.IFERROR(VLOOKUP($I26,'Privacy Analyst Evaluation'!$A$46:$F$120,6,0),""))&amp;""</f>
      </c>
      <c r="N26" s="338"/>
    </row>
    <row r="27" ht="66.75" customHeight="1">
      <c r="A27" s="339">
        <f>_xlfn.IFERROR(IF($A26+1&gt;'(backend scoring)'!$T$335,"",$A26+1),"")</f>
        <v>3</v>
      </c>
      <c r="B27" t="s" s="64">
        <f>_xlfn.XLOOKUP($A27,'(backend scoring)'!$V$2:$V$333,'(backend scoring)'!$A$2:$A$333,"")</f>
        <v>1224</v>
      </c>
      <c r="C27" t="s" s="64">
        <f>_xlfn.IFERROR(VLOOKUP($B27,'Institution Evaluation'!$A$55:$F$346,2,0),_xlfn.IFERROR(VLOOKUP($B27,'Privacy Analyst Evaluation'!$A$46:$F$120,2,0),""))&amp;""</f>
        <v>106</v>
      </c>
      <c r="D27" t="s" s="64">
        <f>_xlfn.IFERROR(VLOOKUP($B27,'Institution Evaluation'!$A$55:$F$346,3,0),_xlfn.IFERROR(VLOOKUP($B27,'Privacy Analyst Evaluation'!$A$46:$F$120,3,0),""))&amp;""</f>
        <v>1052</v>
      </c>
      <c r="E27" t="s" s="64">
        <f>_xlfn.IFERROR(VLOOKUP($B27,'Institution Evaluation'!$A$55:$F$346,4,0),_xlfn.IFERROR(VLOOKUP($B27,'Privacy Analyst Evaluation'!$A$46:$F$120,4,0),""))&amp;""</f>
      </c>
      <c r="F27" t="s" s="64">
        <f>_xlfn.IFERROR(VLOOKUP($B27,'Institution Evaluation'!$A$55:$F$346,6,0),_xlfn.IFERROR(VLOOKUP($B27,'Privacy Analyst Evaluation'!$A$46:$F$120,6,0),""))&amp;""</f>
      </c>
      <c r="G27" s="340"/>
      <c r="H27" t="s" s="64">
        <f>_xlfn.IFERROR(IF($H26+1&gt;'(backend scoring)'!$Q$335,"",$H26+1),"")</f>
      </c>
      <c r="I27" t="s" s="64">
        <f>_xlfn.XLOOKUP($H27,'(backend scoring)'!$S$2:$S$333,'(backend scoring)'!$A$2:$A$333,"")</f>
      </c>
      <c r="J27" t="s" s="64">
        <f>_xlfn.IFERROR(VLOOKUP($I27,'Institution Evaluation'!$A$55:$F$346,2,0),_xlfn.IFERROR(VLOOKUP($I27,'Privacy Analyst Evaluation'!$A$46:$F$120,2,0),""))</f>
      </c>
      <c r="K27" t="s" s="64">
        <f>_xlfn.IFERROR(VLOOKUP($I27,'Institution Evaluation'!$A$55:$F$346,3,0),_xlfn.IFERROR(VLOOKUP($I27,'Privacy Analyst Evaluation'!$A$46:$F$120,3,0),""))&amp;""</f>
      </c>
      <c r="L27" t="s" s="64">
        <f>_xlfn.IFERROR(VLOOKUP($I27,'Institution Evaluation'!$A$55:$F$346,4,0),_xlfn.IFERROR(VLOOKUP($I27,'Privacy Analyst Evaluation'!$A$46:$F$120,4,0),""))&amp;""</f>
      </c>
      <c r="M27" t="s" s="64">
        <f>_xlfn.IFERROR(VLOOKUP($I27,'Institution Evaluation'!$A$55:$F$346,6,0),_xlfn.IFERROR(VLOOKUP($I27,'Privacy Analyst Evaluation'!$A$46:$F$120,6,0),""))&amp;""</f>
      </c>
      <c r="N27" s="338"/>
    </row>
    <row r="28" ht="75" customHeight="1">
      <c r="A28" s="339">
        <f>_xlfn.IFERROR(IF($A27+1&gt;'(backend scoring)'!$T$335,"",$A27+1),"")</f>
        <v>4</v>
      </c>
      <c r="B28" t="s" s="64">
        <f>_xlfn.XLOOKUP($A28,'(backend scoring)'!$V$2:$V$333,'(backend scoring)'!$A$2:$A$333,"")</f>
        <v>1225</v>
      </c>
      <c r="C28" t="s" s="64">
        <f>_xlfn.IFERROR(VLOOKUP($B28,'Institution Evaluation'!$A$55:$F$346,2,0),_xlfn.IFERROR(VLOOKUP($B28,'Privacy Analyst Evaluation'!$A$46:$F$120,2,0),""))&amp;""</f>
        <v>565</v>
      </c>
      <c r="D28" t="s" s="64">
        <f>_xlfn.IFERROR(VLOOKUP($B28,'Institution Evaluation'!$A$55:$F$346,3,0),_xlfn.IFERROR(VLOOKUP($B28,'Privacy Analyst Evaluation'!$A$46:$F$120,3,0),""))&amp;""</f>
        <v>1052</v>
      </c>
      <c r="E28" t="s" s="64">
        <f>_xlfn.IFERROR(VLOOKUP($B28,'Institution Evaluation'!$A$55:$F$346,4,0),_xlfn.IFERROR(VLOOKUP($B28,'Privacy Analyst Evaluation'!$A$46:$F$120,4,0),""))&amp;""</f>
        <v>566</v>
      </c>
      <c r="F28" t="s" s="64">
        <f>_xlfn.IFERROR(VLOOKUP($B28,'Institution Evaluation'!$A$55:$F$346,6,0),_xlfn.IFERROR(VLOOKUP($B28,'Privacy Analyst Evaluation'!$A$46:$F$120,6,0),""))&amp;""</f>
      </c>
      <c r="G28" s="340"/>
      <c r="H28" t="s" s="64">
        <f>_xlfn.IFERROR(IF($H27+1&gt;'(backend scoring)'!$Q$335,"",$H27+1),"")</f>
      </c>
      <c r="I28" t="s" s="64">
        <f>_xlfn.XLOOKUP($H28,'(backend scoring)'!$S$2:$S$333,'(backend scoring)'!$A$2:$A$333,"")</f>
      </c>
      <c r="J28" t="s" s="64">
        <f>_xlfn.IFERROR(VLOOKUP($I28,'Institution Evaluation'!$A$55:$F$346,2,0),_xlfn.IFERROR(VLOOKUP($I28,'Privacy Analyst Evaluation'!$A$46:$F$120,2,0),""))</f>
      </c>
      <c r="K28" t="s" s="64">
        <f>_xlfn.IFERROR(VLOOKUP($I28,'Institution Evaluation'!$A$55:$F$346,3,0),_xlfn.IFERROR(VLOOKUP($I28,'Privacy Analyst Evaluation'!$A$46:$F$120,3,0),""))&amp;""</f>
      </c>
      <c r="L28" t="s" s="64">
        <f>_xlfn.IFERROR(VLOOKUP($I28,'Institution Evaluation'!$A$55:$F$346,4,0),_xlfn.IFERROR(VLOOKUP($I28,'Privacy Analyst Evaluation'!$A$46:$F$120,4,0),""))&amp;""</f>
      </c>
      <c r="M28" t="s" s="64">
        <f>_xlfn.IFERROR(VLOOKUP($I28,'Institution Evaluation'!$A$55:$F$346,6,0),_xlfn.IFERROR(VLOOKUP($I28,'Privacy Analyst Evaluation'!$A$46:$F$120,6,0),""))&amp;""</f>
      </c>
      <c r="N28" s="338"/>
    </row>
    <row r="29" ht="75" customHeight="1">
      <c r="A29" s="339">
        <f>_xlfn.IFERROR(IF($A28+1&gt;'(backend scoring)'!$T$335,"",$A28+1),"")</f>
        <v>5</v>
      </c>
      <c r="B29" t="s" s="64">
        <f>_xlfn.XLOOKUP($A29,'(backend scoring)'!$V$2:$V$333,'(backend scoring)'!$A$2:$A$333,"")</f>
        <v>1226</v>
      </c>
      <c r="C29" t="s" s="64">
        <f>_xlfn.IFERROR(VLOOKUP($B29,'Institution Evaluation'!$A$55:$F$346,2,0),_xlfn.IFERROR(VLOOKUP($B29,'Privacy Analyst Evaluation'!$A$46:$F$120,2,0),""))&amp;""</f>
        <v>569</v>
      </c>
      <c r="D29" t="s" s="64">
        <f>_xlfn.IFERROR(VLOOKUP($B29,'Institution Evaluation'!$A$55:$F$346,3,0),_xlfn.IFERROR(VLOOKUP($B29,'Privacy Analyst Evaluation'!$A$46:$F$120,3,0),""))&amp;""</f>
        <v>1052</v>
      </c>
      <c r="E29" t="s" s="64">
        <f>_xlfn.IFERROR(VLOOKUP($B29,'Institution Evaluation'!$A$55:$F$346,4,0),_xlfn.IFERROR(VLOOKUP($B29,'Privacy Analyst Evaluation'!$A$46:$F$120,4,0),""))&amp;""</f>
      </c>
      <c r="F29" t="s" s="64">
        <f>_xlfn.IFERROR(VLOOKUP($B29,'Institution Evaluation'!$A$55:$F$346,6,0),_xlfn.IFERROR(VLOOKUP($B29,'Privacy Analyst Evaluation'!$A$46:$F$120,6,0),""))&amp;""</f>
      </c>
      <c r="G29" s="340"/>
      <c r="H29" t="s" s="64">
        <f>_xlfn.IFERROR(IF($H28+1&gt;'(backend scoring)'!$Q$335,"",$H28+1),"")</f>
      </c>
      <c r="I29" t="s" s="64">
        <f>_xlfn.XLOOKUP($H29,'(backend scoring)'!$S$2:$S$333,'(backend scoring)'!$A$2:$A$333,"")</f>
      </c>
      <c r="J29" t="s" s="64">
        <f>_xlfn.IFERROR(VLOOKUP($I29,'Institution Evaluation'!$A$55:$F$346,2,0),_xlfn.IFERROR(VLOOKUP($I29,'Privacy Analyst Evaluation'!$A$46:$F$120,2,0),""))</f>
      </c>
      <c r="K29" t="s" s="64">
        <f>_xlfn.IFERROR(VLOOKUP($I29,'Institution Evaluation'!$A$55:$F$346,3,0),_xlfn.IFERROR(VLOOKUP($I29,'Privacy Analyst Evaluation'!$A$46:$F$120,3,0),""))&amp;""</f>
      </c>
      <c r="L29" t="s" s="64">
        <f>_xlfn.IFERROR(VLOOKUP($I29,'Institution Evaluation'!$A$55:$F$346,4,0),_xlfn.IFERROR(VLOOKUP($I29,'Privacy Analyst Evaluation'!$A$46:$F$120,4,0),""))&amp;""</f>
      </c>
      <c r="M29" t="s" s="64">
        <f>_xlfn.IFERROR(VLOOKUP($I29,'Institution Evaluation'!$A$55:$F$346,6,0),_xlfn.IFERROR(VLOOKUP($I29,'Privacy Analyst Evaluation'!$A$46:$F$120,6,0),""))&amp;""</f>
      </c>
      <c r="N29" s="338"/>
    </row>
    <row r="30" ht="30" customHeight="1">
      <c r="A30" s="339">
        <f>_xlfn.IFERROR(IF($A29+1&gt;'(backend scoring)'!$T$335,"",$A29+1),"")</f>
        <v>6</v>
      </c>
      <c r="B30" t="s" s="64">
        <f>_xlfn.XLOOKUP($A30,'(backend scoring)'!$V$2:$V$333,'(backend scoring)'!$A$2:$A$333,"")</f>
        <v>1227</v>
      </c>
      <c r="C30" t="s" s="64">
        <f>_xlfn.IFERROR(VLOOKUP($B30,'Institution Evaluation'!$A$55:$F$346,2,0),_xlfn.IFERROR(VLOOKUP($B30,'Privacy Analyst Evaluation'!$A$46:$F$120,2,0),""))&amp;""</f>
        <v>571</v>
      </c>
      <c r="D30" t="s" s="64">
        <f>_xlfn.IFERROR(VLOOKUP($B30,'Institution Evaluation'!$A$55:$F$346,3,0),_xlfn.IFERROR(VLOOKUP($B30,'Privacy Analyst Evaluation'!$A$46:$F$120,3,0),""))&amp;""</f>
        <v>1052</v>
      </c>
      <c r="E30" t="s" s="64">
        <f>_xlfn.IFERROR(VLOOKUP($B30,'Institution Evaluation'!$A$55:$F$346,4,0),_xlfn.IFERROR(VLOOKUP($B30,'Privacy Analyst Evaluation'!$A$46:$F$120,4,0),""))&amp;""</f>
        <v>572</v>
      </c>
      <c r="F30" t="s" s="64">
        <f>_xlfn.IFERROR(VLOOKUP($B30,'Institution Evaluation'!$A$55:$F$346,6,0),_xlfn.IFERROR(VLOOKUP($B30,'Privacy Analyst Evaluation'!$A$46:$F$120,6,0),""))&amp;""</f>
      </c>
      <c r="G30" s="340"/>
      <c r="H30" t="s" s="64">
        <f>_xlfn.IFERROR(IF($H29+1&gt;'(backend scoring)'!$Q$335,"",$H29+1),"")</f>
      </c>
      <c r="I30" t="s" s="64">
        <f>_xlfn.XLOOKUP($H30,'(backend scoring)'!$S$2:$S$333,'(backend scoring)'!$A$2:$A$333,"")</f>
      </c>
      <c r="J30" t="s" s="64">
        <f>_xlfn.IFERROR(VLOOKUP($I30,'Institution Evaluation'!$A$55:$F$346,2,0),_xlfn.IFERROR(VLOOKUP($I30,'Privacy Analyst Evaluation'!$A$46:$F$120,2,0),""))</f>
      </c>
      <c r="K30" t="s" s="64">
        <f>_xlfn.IFERROR(VLOOKUP($I30,'Institution Evaluation'!$A$55:$F$346,3,0),_xlfn.IFERROR(VLOOKUP($I30,'Privacy Analyst Evaluation'!$A$46:$F$120,3,0),""))&amp;""</f>
      </c>
      <c r="L30" t="s" s="64">
        <f>_xlfn.IFERROR(VLOOKUP($I30,'Institution Evaluation'!$A$55:$F$346,4,0),_xlfn.IFERROR(VLOOKUP($I30,'Privacy Analyst Evaluation'!$A$46:$F$120,4,0),""))&amp;""</f>
      </c>
      <c r="M30" t="s" s="64">
        <f>_xlfn.IFERROR(VLOOKUP($I30,'Institution Evaluation'!$A$55:$F$346,6,0),_xlfn.IFERROR(VLOOKUP($I30,'Privacy Analyst Evaluation'!$A$46:$F$120,6,0),""))&amp;""</f>
      </c>
      <c r="N30" s="338"/>
    </row>
    <row r="31" ht="60" customHeight="1">
      <c r="A31" s="339">
        <f>_xlfn.IFERROR(IF($A30+1&gt;'(backend scoring)'!$T$335,"",$A30+1),"")</f>
        <v>7</v>
      </c>
      <c r="B31" t="s" s="64">
        <f>_xlfn.XLOOKUP($A31,'(backend scoring)'!$V$2:$V$333,'(backend scoring)'!$A$2:$A$333,"")</f>
        <v>1228</v>
      </c>
      <c r="C31" t="s" s="64">
        <f>_xlfn.IFERROR(VLOOKUP($B31,'Institution Evaluation'!$A$55:$F$346,2,0),_xlfn.IFERROR(VLOOKUP($B31,'Privacy Analyst Evaluation'!$A$46:$F$120,2,0),""))&amp;""</f>
        <v>574</v>
      </c>
      <c r="D31" t="s" s="64">
        <f>_xlfn.IFERROR(VLOOKUP($B31,'Institution Evaluation'!$A$55:$F$346,3,0),_xlfn.IFERROR(VLOOKUP($B31,'Privacy Analyst Evaluation'!$A$46:$F$120,3,0),""))&amp;""</f>
        <v>1052</v>
      </c>
      <c r="E31" t="s" s="64">
        <f>_xlfn.IFERROR(VLOOKUP($B31,'Institution Evaluation'!$A$55:$F$346,4,0),_xlfn.IFERROR(VLOOKUP($B31,'Privacy Analyst Evaluation'!$A$46:$F$120,4,0),""))&amp;""</f>
        <v>575</v>
      </c>
      <c r="F31" t="s" s="64">
        <f>_xlfn.IFERROR(VLOOKUP($B31,'Institution Evaluation'!$A$55:$F$346,6,0),_xlfn.IFERROR(VLOOKUP($B31,'Privacy Analyst Evaluation'!$A$46:$F$120,6,0),""))&amp;""</f>
      </c>
      <c r="G31" s="340"/>
      <c r="H31" t="s" s="64">
        <f>_xlfn.IFERROR(IF($H30+1&gt;'(backend scoring)'!$Q$335,"",$H30+1),"")</f>
      </c>
      <c r="I31" t="s" s="64">
        <f>_xlfn.XLOOKUP($H31,'(backend scoring)'!$S$2:$S$333,'(backend scoring)'!$A$2:$A$333,"")</f>
      </c>
      <c r="J31" t="s" s="64">
        <f>_xlfn.IFERROR(VLOOKUP($I31,'Institution Evaluation'!$A$55:$F$346,2,0),_xlfn.IFERROR(VLOOKUP($I31,'Privacy Analyst Evaluation'!$A$46:$F$120,2,0),""))</f>
      </c>
      <c r="K31" t="s" s="64">
        <f>_xlfn.IFERROR(VLOOKUP($I31,'Institution Evaluation'!$A$55:$F$346,3,0),_xlfn.IFERROR(VLOOKUP($I31,'Privacy Analyst Evaluation'!$A$46:$F$120,3,0),""))&amp;""</f>
      </c>
      <c r="L31" t="s" s="64">
        <f>_xlfn.IFERROR(VLOOKUP($I31,'Institution Evaluation'!$A$55:$F$346,4,0),_xlfn.IFERROR(VLOOKUP($I31,'Privacy Analyst Evaluation'!$A$46:$F$120,4,0),""))&amp;""</f>
      </c>
      <c r="M31" t="s" s="64">
        <f>_xlfn.IFERROR(VLOOKUP($I31,'Institution Evaluation'!$A$55:$F$346,6,0),_xlfn.IFERROR(VLOOKUP($I31,'Privacy Analyst Evaluation'!$A$46:$F$120,6,0),""))&amp;""</f>
      </c>
      <c r="N31" s="338"/>
    </row>
    <row r="32" ht="60" customHeight="1">
      <c r="A32" s="339">
        <f>_xlfn.IFERROR(IF($A31+1&gt;'(backend scoring)'!$T$335,"",$A31+1),"")</f>
        <v>8</v>
      </c>
      <c r="B32" t="s" s="64">
        <f>_xlfn.XLOOKUP($A32,'(backend scoring)'!$V$2:$V$333,'(backend scoring)'!$A$2:$A$333,"")</f>
        <v>1229</v>
      </c>
      <c r="C32" t="s" s="64">
        <f>_xlfn.IFERROR(VLOOKUP($B32,'Institution Evaluation'!$A$55:$F$346,2,0),_xlfn.IFERROR(VLOOKUP($B32,'Privacy Analyst Evaluation'!$A$46:$F$120,2,0),""))&amp;""</f>
        <v>130</v>
      </c>
      <c r="D32" t="s" s="64">
        <f>_xlfn.IFERROR(VLOOKUP($B32,'Institution Evaluation'!$A$55:$F$346,3,0),_xlfn.IFERROR(VLOOKUP($B32,'Privacy Analyst Evaluation'!$A$46:$F$120,3,0),""))&amp;""</f>
        <v>1052</v>
      </c>
      <c r="E32" t="s" s="64">
        <f>_xlfn.IFERROR(VLOOKUP($B32,'Institution Evaluation'!$A$55:$F$346,4,0),_xlfn.IFERROR(VLOOKUP($B32,'Privacy Analyst Evaluation'!$A$46:$F$120,4,0),""))&amp;""</f>
        <v>1071</v>
      </c>
      <c r="F32" t="s" s="64">
        <f>_xlfn.IFERROR(VLOOKUP($B32,'Institution Evaluation'!$A$55:$F$346,6,0),_xlfn.IFERROR(VLOOKUP($B32,'Privacy Analyst Evaluation'!$A$46:$F$120,6,0),""))&amp;""</f>
      </c>
      <c r="G32" s="340"/>
      <c r="H32" t="s" s="64">
        <f>_xlfn.IFERROR(IF($H31+1&gt;'(backend scoring)'!$Q$335,"",$H31+1),"")</f>
      </c>
      <c r="I32" t="s" s="64">
        <f>_xlfn.XLOOKUP($H32,'(backend scoring)'!$S$2:$S$333,'(backend scoring)'!$A$2:$A$333,"")</f>
      </c>
      <c r="J32" t="s" s="64">
        <f>_xlfn.IFERROR(VLOOKUP($I32,'Institution Evaluation'!$A$55:$F$346,2,0),_xlfn.IFERROR(VLOOKUP($I32,'Privacy Analyst Evaluation'!$A$46:$F$120,2,0),""))</f>
      </c>
      <c r="K32" t="s" s="64">
        <f>_xlfn.IFERROR(VLOOKUP($I32,'Institution Evaluation'!$A$55:$F$346,3,0),_xlfn.IFERROR(VLOOKUP($I32,'Privacy Analyst Evaluation'!$A$46:$F$120,3,0),""))&amp;""</f>
      </c>
      <c r="L32" t="s" s="64">
        <f>_xlfn.IFERROR(VLOOKUP($I32,'Institution Evaluation'!$A$55:$F$346,4,0),_xlfn.IFERROR(VLOOKUP($I32,'Privacy Analyst Evaluation'!$A$46:$F$120,4,0),""))&amp;""</f>
      </c>
      <c r="M32" t="s" s="64">
        <f>_xlfn.IFERROR(VLOOKUP($I32,'Institution Evaluation'!$A$55:$F$346,6,0),_xlfn.IFERROR(VLOOKUP($I32,'Privacy Analyst Evaluation'!$A$46:$F$120,6,0),""))&amp;""</f>
      </c>
      <c r="N32" s="338"/>
    </row>
    <row r="33" ht="90" customHeight="1">
      <c r="A33" s="339">
        <f>_xlfn.IFERROR(IF($A32+1&gt;'(backend scoring)'!$T$335,"",$A32+1),"")</f>
        <v>9</v>
      </c>
      <c r="B33" t="s" s="64">
        <f>_xlfn.XLOOKUP($A33,'(backend scoring)'!$V$2:$V$333,'(backend scoring)'!$A$2:$A$333,"")</f>
        <v>1230</v>
      </c>
      <c r="C33" t="s" s="64">
        <f>_xlfn.IFERROR(VLOOKUP($B33,'Institution Evaluation'!$A$55:$F$346,2,0),_xlfn.IFERROR(VLOOKUP($B33,'Privacy Analyst Evaluation'!$A$46:$F$120,2,0),""))&amp;""</f>
        <v>126</v>
      </c>
      <c r="D33" t="s" s="64">
        <f>_xlfn.IFERROR(VLOOKUP($B33,'Institution Evaluation'!$A$55:$F$346,3,0),_xlfn.IFERROR(VLOOKUP($B33,'Privacy Analyst Evaluation'!$A$46:$F$120,3,0),""))&amp;""</f>
        <v>1052</v>
      </c>
      <c r="E33" t="s" s="64">
        <f>_xlfn.IFERROR(VLOOKUP($B33,'Institution Evaluation'!$A$55:$F$346,4,0),_xlfn.IFERROR(VLOOKUP($B33,'Privacy Analyst Evaluation'!$A$46:$F$120,4,0),""))&amp;""</f>
        <v>1069</v>
      </c>
      <c r="F33" t="s" s="64">
        <f>_xlfn.IFERROR(VLOOKUP($B33,'Institution Evaluation'!$A$55:$F$346,6,0),_xlfn.IFERROR(VLOOKUP($B33,'Privacy Analyst Evaluation'!$A$46:$F$120,6,0),""))&amp;""</f>
      </c>
      <c r="G33" s="340"/>
      <c r="H33" t="s" s="64">
        <f>_xlfn.IFERROR(IF($H32+1&gt;'(backend scoring)'!$Q$335,"",$H32+1),"")</f>
      </c>
      <c r="I33" t="s" s="64">
        <f>_xlfn.XLOOKUP($H33,'(backend scoring)'!$S$2:$S$333,'(backend scoring)'!$A$2:$A$333,"")</f>
      </c>
      <c r="J33" t="s" s="64">
        <f>_xlfn.IFERROR(VLOOKUP($I33,'Institution Evaluation'!$A$55:$F$346,2,0),_xlfn.IFERROR(VLOOKUP($I33,'Privacy Analyst Evaluation'!$A$46:$F$120,2,0),""))</f>
      </c>
      <c r="K33" t="s" s="64">
        <f>_xlfn.IFERROR(VLOOKUP($I33,'Institution Evaluation'!$A$55:$F$346,3,0),_xlfn.IFERROR(VLOOKUP($I33,'Privacy Analyst Evaluation'!$A$46:$F$120,3,0),""))&amp;""</f>
      </c>
      <c r="L33" t="s" s="64">
        <f>_xlfn.IFERROR(VLOOKUP($I33,'Institution Evaluation'!$A$55:$F$346,4,0),_xlfn.IFERROR(VLOOKUP($I33,'Privacy Analyst Evaluation'!$A$46:$F$120,4,0),""))&amp;""</f>
      </c>
      <c r="M33" t="s" s="64">
        <f>_xlfn.IFERROR(VLOOKUP($I33,'Institution Evaluation'!$A$55:$F$346,6,0),_xlfn.IFERROR(VLOOKUP($I33,'Privacy Analyst Evaluation'!$A$46:$F$120,6,0),""))&amp;""</f>
      </c>
      <c r="N33" s="338"/>
    </row>
    <row r="34" ht="60" customHeight="1">
      <c r="A34" s="339">
        <f>_xlfn.IFERROR(IF($A33+1&gt;'(backend scoring)'!$T$335,"",$A33+1),"")</f>
        <v>10</v>
      </c>
      <c r="B34" t="s" s="64">
        <f>_xlfn.XLOOKUP($A34,'(backend scoring)'!$V$2:$V$333,'(backend scoring)'!$A$2:$A$333,"")</f>
        <v>1231</v>
      </c>
      <c r="C34" t="s" s="64">
        <f>_xlfn.IFERROR(VLOOKUP($B34,'Institution Evaluation'!$A$55:$F$346,2,0),_xlfn.IFERROR(VLOOKUP($B34,'Privacy Analyst Evaluation'!$A$46:$F$120,2,0),""))&amp;""</f>
        <v>133</v>
      </c>
      <c r="D34" t="s" s="64">
        <f>_xlfn.IFERROR(VLOOKUP($B34,'Institution Evaluation'!$A$55:$F$346,3,0),_xlfn.IFERROR(VLOOKUP($B34,'Privacy Analyst Evaluation'!$A$46:$F$120,3,0),""))&amp;""</f>
        <v>1052</v>
      </c>
      <c r="E34" t="s" s="64">
        <f>_xlfn.IFERROR(VLOOKUP($B34,'Institution Evaluation'!$A$55:$F$346,4,0),_xlfn.IFERROR(VLOOKUP($B34,'Privacy Analyst Evaluation'!$A$46:$F$120,4,0),""))&amp;""</f>
        <v>1072</v>
      </c>
      <c r="F34" t="s" s="64">
        <f>_xlfn.IFERROR(VLOOKUP($B34,'Institution Evaluation'!$A$55:$F$346,6,0),_xlfn.IFERROR(VLOOKUP($B34,'Privacy Analyst Evaluation'!$A$46:$F$120,6,0),""))&amp;""</f>
      </c>
      <c r="G34" s="340"/>
      <c r="H34" t="s" s="64">
        <f>_xlfn.IFERROR(IF($H33+1&gt;'(backend scoring)'!$Q$335,"",$H33+1),"")</f>
      </c>
      <c r="I34" t="s" s="64">
        <f>_xlfn.XLOOKUP($H34,'(backend scoring)'!$S$2:$S$333,'(backend scoring)'!$A$2:$A$333,"")</f>
      </c>
      <c r="J34" t="s" s="64">
        <f>_xlfn.IFERROR(VLOOKUP($I34,'Institution Evaluation'!$A$55:$F$346,2,0),_xlfn.IFERROR(VLOOKUP($I34,'Privacy Analyst Evaluation'!$A$46:$F$120,2,0),""))</f>
      </c>
      <c r="K34" t="s" s="64">
        <f>_xlfn.IFERROR(VLOOKUP($I34,'Institution Evaluation'!$A$55:$F$346,3,0),_xlfn.IFERROR(VLOOKUP($I34,'Privacy Analyst Evaluation'!$A$46:$F$120,3,0),""))&amp;""</f>
      </c>
      <c r="L34" t="s" s="64">
        <f>_xlfn.IFERROR(VLOOKUP($I34,'Institution Evaluation'!$A$55:$F$346,4,0),_xlfn.IFERROR(VLOOKUP($I34,'Privacy Analyst Evaluation'!$A$46:$F$120,4,0),""))&amp;""</f>
      </c>
      <c r="M34" t="s" s="64">
        <f>_xlfn.IFERROR(VLOOKUP($I34,'Institution Evaluation'!$A$55:$F$346,6,0),_xlfn.IFERROR(VLOOKUP($I34,'Privacy Analyst Evaluation'!$A$46:$F$120,6,0),""))&amp;""</f>
      </c>
      <c r="N34" s="338"/>
    </row>
    <row r="35" ht="45" customHeight="1">
      <c r="A35" s="339">
        <f>_xlfn.IFERROR(IF($A34+1&gt;'(backend scoring)'!$T$335,"",$A34+1),"")</f>
        <v>11</v>
      </c>
      <c r="B35" t="s" s="64">
        <f>_xlfn.XLOOKUP($A35,'(backend scoring)'!$V$2:$V$333,'(backend scoring)'!$A$2:$A$333,"")</f>
        <v>1232</v>
      </c>
      <c r="C35" t="s" s="64">
        <f>_xlfn.IFERROR(VLOOKUP($B35,'Institution Evaluation'!$A$55:$F$346,2,0),_xlfn.IFERROR(VLOOKUP($B35,'Privacy Analyst Evaluation'!$A$46:$F$120,2,0),""))&amp;""</f>
        <v>136</v>
      </c>
      <c r="D35" t="s" s="64">
        <f>_xlfn.IFERROR(VLOOKUP($B35,'Institution Evaluation'!$A$55:$F$346,3,0),_xlfn.IFERROR(VLOOKUP($B35,'Privacy Analyst Evaluation'!$A$46:$F$120,3,0),""))&amp;""</f>
        <v>1052</v>
      </c>
      <c r="E35" t="s" s="64">
        <f>_xlfn.IFERROR(VLOOKUP($B35,'Institution Evaluation'!$A$55:$F$346,4,0),_xlfn.IFERROR(VLOOKUP($B35,'Privacy Analyst Evaluation'!$A$46:$F$120,4,0),""))&amp;""</f>
      </c>
      <c r="F35" t="s" s="64">
        <f>_xlfn.IFERROR(VLOOKUP($B35,'Institution Evaluation'!$A$55:$F$346,6,0),_xlfn.IFERROR(VLOOKUP($B35,'Privacy Analyst Evaluation'!$A$46:$F$120,6,0),""))&amp;""</f>
      </c>
      <c r="G35" s="340"/>
      <c r="H35" t="s" s="64">
        <f>_xlfn.IFERROR(IF($H34+1&gt;'(backend scoring)'!$Q$335,"",$H34+1),"")</f>
      </c>
      <c r="I35" t="s" s="64">
        <f>_xlfn.XLOOKUP($H35,'(backend scoring)'!$S$2:$S$333,'(backend scoring)'!$A$2:$A$333,"")</f>
      </c>
      <c r="J35" t="s" s="64">
        <f>_xlfn.IFERROR(VLOOKUP($I35,'Institution Evaluation'!$A$55:$F$346,2,0),_xlfn.IFERROR(VLOOKUP($I35,'Privacy Analyst Evaluation'!$A$46:$F$120,2,0),""))</f>
      </c>
      <c r="K35" t="s" s="64">
        <f>_xlfn.IFERROR(VLOOKUP($I35,'Institution Evaluation'!$A$55:$F$346,3,0),_xlfn.IFERROR(VLOOKUP($I35,'Privacy Analyst Evaluation'!$A$46:$F$120,3,0),""))&amp;""</f>
      </c>
      <c r="L35" t="s" s="64">
        <f>_xlfn.IFERROR(VLOOKUP($I35,'Institution Evaluation'!$A$55:$F$346,4,0),_xlfn.IFERROR(VLOOKUP($I35,'Privacy Analyst Evaluation'!$A$46:$F$120,4,0),""))&amp;""</f>
      </c>
      <c r="M35" t="s" s="64">
        <f>_xlfn.IFERROR(VLOOKUP($I35,'Institution Evaluation'!$A$55:$F$346,6,0),_xlfn.IFERROR(VLOOKUP($I35,'Privacy Analyst Evaluation'!$A$46:$F$120,6,0),""))&amp;""</f>
      </c>
      <c r="N35" s="338"/>
    </row>
    <row r="36" ht="45" customHeight="1">
      <c r="A36" s="339">
        <f>_xlfn.IFERROR(IF($A35+1&gt;'(backend scoring)'!$T$335,"",$A35+1),"")</f>
        <v>12</v>
      </c>
      <c r="B36" t="s" s="64">
        <f>_xlfn.XLOOKUP($A36,'(backend scoring)'!$V$2:$V$333,'(backend scoring)'!$A$2:$A$333,"")</f>
        <v>1233</v>
      </c>
      <c r="C36" t="s" s="64">
        <f>_xlfn.IFERROR(VLOOKUP($B36,'Institution Evaluation'!$A$55:$F$346,2,0),_xlfn.IFERROR(VLOOKUP($B36,'Privacy Analyst Evaluation'!$A$46:$F$120,2,0),""))&amp;""</f>
        <v>608</v>
      </c>
      <c r="D36" t="s" s="64">
        <f>_xlfn.IFERROR(VLOOKUP($B36,'Institution Evaluation'!$A$55:$F$346,3,0),_xlfn.IFERROR(VLOOKUP($B36,'Privacy Analyst Evaluation'!$A$46:$F$120,3,0),""))&amp;""</f>
      </c>
      <c r="E36" t="s" s="64">
        <f>_xlfn.IFERROR(VLOOKUP($B36,'Institution Evaluation'!$A$55:$F$346,4,0),_xlfn.IFERROR(VLOOKUP($B36,'Privacy Analyst Evaluation'!$A$46:$F$120,4,0),""))&amp;""</f>
        <v>1168</v>
      </c>
      <c r="F36" t="s" s="64">
        <f>_xlfn.IFERROR(VLOOKUP($B36,'Institution Evaluation'!$A$55:$F$346,6,0),_xlfn.IFERROR(VLOOKUP($B36,'Privacy Analyst Evaluation'!$A$46:$F$120,6,0),""))&amp;""</f>
      </c>
      <c r="G36" s="340"/>
      <c r="H36" t="s" s="64">
        <f>_xlfn.IFERROR(IF($H35+1&gt;'(backend scoring)'!$Q$335,"",$H35+1),"")</f>
      </c>
      <c r="I36" t="s" s="64">
        <f>_xlfn.XLOOKUP($H36,'(backend scoring)'!$S$2:$S$333,'(backend scoring)'!$A$2:$A$333,"")</f>
      </c>
      <c r="J36" t="s" s="64">
        <f>_xlfn.IFERROR(VLOOKUP($I36,'Institution Evaluation'!$A$55:$F$346,2,0),_xlfn.IFERROR(VLOOKUP($I36,'Privacy Analyst Evaluation'!$A$46:$F$120,2,0),""))</f>
      </c>
      <c r="K36" t="s" s="64">
        <f>_xlfn.IFERROR(VLOOKUP($I36,'Institution Evaluation'!$A$55:$F$346,3,0),_xlfn.IFERROR(VLOOKUP($I36,'Privacy Analyst Evaluation'!$A$46:$F$120,3,0),""))&amp;""</f>
      </c>
      <c r="L36" t="s" s="64">
        <f>_xlfn.IFERROR(VLOOKUP($I36,'Institution Evaluation'!$A$55:$F$346,4,0),_xlfn.IFERROR(VLOOKUP($I36,'Privacy Analyst Evaluation'!$A$46:$F$120,4,0),""))&amp;""</f>
      </c>
      <c r="M36" t="s" s="64">
        <f>_xlfn.IFERROR(VLOOKUP($I36,'Institution Evaluation'!$A$55:$F$346,6,0),_xlfn.IFERROR(VLOOKUP($I36,'Privacy Analyst Evaluation'!$A$46:$F$120,6,0),""))&amp;""</f>
      </c>
      <c r="N36" s="338"/>
    </row>
    <row r="37" ht="45" customHeight="1">
      <c r="A37" s="339">
        <f>_xlfn.IFERROR(IF($A36+1&gt;'(backend scoring)'!$T$335,"",$A36+1),"")</f>
        <v>13</v>
      </c>
      <c r="B37" t="s" s="64">
        <f>_xlfn.XLOOKUP($A37,'(backend scoring)'!$V$2:$V$333,'(backend scoring)'!$A$2:$A$333,"")</f>
        <v>1234</v>
      </c>
      <c r="C37" t="s" s="64">
        <f>_xlfn.IFERROR(VLOOKUP($B37,'Institution Evaluation'!$A$55:$F$346,2,0),_xlfn.IFERROR(VLOOKUP($B37,'Privacy Analyst Evaluation'!$A$46:$F$120,2,0),""))&amp;""</f>
        <v>611</v>
      </c>
      <c r="D37" t="s" s="64">
        <f>_xlfn.IFERROR(VLOOKUP($B37,'Institution Evaluation'!$A$55:$F$346,3,0),_xlfn.IFERROR(VLOOKUP($B37,'Privacy Analyst Evaluation'!$A$46:$F$120,3,0),""))&amp;""</f>
      </c>
      <c r="E37" t="s" s="64">
        <f>_xlfn.IFERROR(VLOOKUP($B37,'Institution Evaluation'!$A$55:$F$346,4,0),_xlfn.IFERROR(VLOOKUP($B37,'Privacy Analyst Evaluation'!$A$46:$F$120,4,0),""))&amp;""</f>
        <v>1168</v>
      </c>
      <c r="F37" t="s" s="64">
        <f>_xlfn.IFERROR(VLOOKUP($B37,'Institution Evaluation'!$A$55:$F$346,6,0),_xlfn.IFERROR(VLOOKUP($B37,'Privacy Analyst Evaluation'!$A$46:$F$120,6,0),""))&amp;""</f>
      </c>
      <c r="G37" s="340"/>
      <c r="H37" t="s" s="64">
        <f>_xlfn.IFERROR(IF($H36+1&gt;'(backend scoring)'!$Q$335,"",$H36+1),"")</f>
      </c>
      <c r="I37" t="s" s="64">
        <f>_xlfn.XLOOKUP($H37,'(backend scoring)'!$S$2:$S$333,'(backend scoring)'!$A$2:$A$333,"")</f>
      </c>
      <c r="J37" t="s" s="64">
        <f>_xlfn.IFERROR(VLOOKUP($I37,'Institution Evaluation'!$A$55:$F$346,2,0),_xlfn.IFERROR(VLOOKUP($I37,'Privacy Analyst Evaluation'!$A$46:$F$120,2,0),""))</f>
      </c>
      <c r="K37" t="s" s="64">
        <f>_xlfn.IFERROR(VLOOKUP($I37,'Institution Evaluation'!$A$55:$F$346,3,0),_xlfn.IFERROR(VLOOKUP($I37,'Privacy Analyst Evaluation'!$A$46:$F$120,3,0),""))&amp;""</f>
      </c>
      <c r="L37" t="s" s="64">
        <f>_xlfn.IFERROR(VLOOKUP($I37,'Institution Evaluation'!$A$55:$F$346,4,0),_xlfn.IFERROR(VLOOKUP($I37,'Privacy Analyst Evaluation'!$A$46:$F$120,4,0),""))&amp;""</f>
      </c>
      <c r="M37" t="s" s="64">
        <f>_xlfn.IFERROR(VLOOKUP($I37,'Institution Evaluation'!$A$55:$F$346,6,0),_xlfn.IFERROR(VLOOKUP($I37,'Privacy Analyst Evaluation'!$A$46:$F$120,6,0),""))&amp;""</f>
      </c>
      <c r="N37" s="338"/>
    </row>
    <row r="38" ht="53.25" customHeight="1">
      <c r="A38" s="339">
        <f>_xlfn.IFERROR(IF($A37+1&gt;'(backend scoring)'!$T$335,"",$A37+1),"")</f>
        <v>14</v>
      </c>
      <c r="B38" t="s" s="64">
        <f>_xlfn.XLOOKUP($A38,'(backend scoring)'!$V$2:$V$333,'(backend scoring)'!$A$2:$A$333,"")</f>
        <v>1235</v>
      </c>
      <c r="C38" t="s" s="64">
        <f>_xlfn.IFERROR(VLOOKUP($B38,'Institution Evaluation'!$A$55:$F$346,2,0),_xlfn.IFERROR(VLOOKUP($B38,'Privacy Analyst Evaluation'!$A$46:$F$120,2,0),""))&amp;""</f>
        <v>613</v>
      </c>
      <c r="D38" t="s" s="64">
        <f>_xlfn.IFERROR(VLOOKUP($B38,'Institution Evaluation'!$A$55:$F$346,3,0),_xlfn.IFERROR(VLOOKUP($B38,'Privacy Analyst Evaluation'!$A$46:$F$120,3,0),""))&amp;""</f>
      </c>
      <c r="E38" t="s" s="64">
        <f>_xlfn.IFERROR(VLOOKUP($B38,'Institution Evaluation'!$A$55:$F$346,4,0),_xlfn.IFERROR(VLOOKUP($B38,'Privacy Analyst Evaluation'!$A$46:$F$120,4,0),""))&amp;""</f>
        <v>1168</v>
      </c>
      <c r="F38" t="s" s="64">
        <f>_xlfn.IFERROR(VLOOKUP($B38,'Institution Evaluation'!$A$55:$F$346,6,0),_xlfn.IFERROR(VLOOKUP($B38,'Privacy Analyst Evaluation'!$A$46:$F$120,6,0),""))&amp;""</f>
      </c>
      <c r="G38" s="340"/>
      <c r="H38" t="s" s="64">
        <f>_xlfn.IFERROR(IF($H37+1&gt;'(backend scoring)'!$Q$335,"",$H37+1),"")</f>
      </c>
      <c r="I38" t="s" s="64">
        <f>_xlfn.XLOOKUP($H38,'(backend scoring)'!$S$2:$S$333,'(backend scoring)'!$A$2:$A$333,"")</f>
      </c>
      <c r="J38" t="s" s="64">
        <f>_xlfn.IFERROR(VLOOKUP($I38,'Institution Evaluation'!$A$55:$F$346,2,0),_xlfn.IFERROR(VLOOKUP($I38,'Privacy Analyst Evaluation'!$A$46:$F$120,2,0),""))</f>
      </c>
      <c r="K38" t="s" s="64">
        <f>_xlfn.IFERROR(VLOOKUP($I38,'Institution Evaluation'!$A$55:$F$346,3,0),_xlfn.IFERROR(VLOOKUP($I38,'Privacy Analyst Evaluation'!$A$46:$F$120,3,0),""))&amp;""</f>
      </c>
      <c r="L38" t="s" s="64">
        <f>_xlfn.IFERROR(VLOOKUP($I38,'Institution Evaluation'!$A$55:$F$346,4,0),_xlfn.IFERROR(VLOOKUP($I38,'Privacy Analyst Evaluation'!$A$46:$F$120,4,0),""))&amp;""</f>
      </c>
      <c r="M38" t="s" s="64">
        <f>_xlfn.IFERROR(VLOOKUP($I38,'Institution Evaluation'!$A$55:$F$346,6,0),_xlfn.IFERROR(VLOOKUP($I38,'Privacy Analyst Evaluation'!$A$46:$F$120,6,0),""))&amp;""</f>
      </c>
      <c r="N38" s="338"/>
    </row>
    <row r="39" ht="30" customHeight="1">
      <c r="A39" s="339">
        <f>_xlfn.IFERROR(IF($A38+1&gt;'(backend scoring)'!$T$335,"",$A38+1),"")</f>
        <v>15</v>
      </c>
      <c r="B39" t="s" s="64">
        <f>_xlfn.XLOOKUP($A39,'(backend scoring)'!$V$2:$V$333,'(backend scoring)'!$A$2:$A$333,"")</f>
        <v>1236</v>
      </c>
      <c r="C39" t="s" s="64">
        <f>_xlfn.IFERROR(VLOOKUP($B39,'Institution Evaluation'!$A$55:$F$346,2,0),_xlfn.IFERROR(VLOOKUP($B39,'Privacy Analyst Evaluation'!$A$46:$F$120,2,0),""))&amp;""</f>
        <v>615</v>
      </c>
      <c r="D39" t="s" s="64">
        <f>_xlfn.IFERROR(VLOOKUP($B39,'Institution Evaluation'!$A$55:$F$346,3,0),_xlfn.IFERROR(VLOOKUP($B39,'Privacy Analyst Evaluation'!$A$46:$F$120,3,0),""))&amp;""</f>
      </c>
      <c r="E39" t="s" s="64">
        <f>_xlfn.IFERROR(VLOOKUP($B39,'Institution Evaluation'!$A$55:$F$346,4,0),_xlfn.IFERROR(VLOOKUP($B39,'Privacy Analyst Evaluation'!$A$46:$F$120,4,0),""))&amp;""</f>
        <v>1168</v>
      </c>
      <c r="F39" t="s" s="64">
        <f>_xlfn.IFERROR(VLOOKUP($B39,'Institution Evaluation'!$A$55:$F$346,6,0),_xlfn.IFERROR(VLOOKUP($B39,'Privacy Analyst Evaluation'!$A$46:$F$120,6,0),""))&amp;""</f>
      </c>
      <c r="G39" s="340"/>
      <c r="H39" t="s" s="64">
        <f>_xlfn.IFERROR(IF($H38+1&gt;'(backend scoring)'!$Q$335,"",$H38+1),"")</f>
      </c>
      <c r="I39" t="s" s="64">
        <f>_xlfn.XLOOKUP($H39,'(backend scoring)'!$S$2:$S$333,'(backend scoring)'!$A$2:$A$333,"")</f>
      </c>
      <c r="J39" t="s" s="64">
        <f>_xlfn.IFERROR(VLOOKUP($I39,'Institution Evaluation'!$A$55:$F$346,2,0),_xlfn.IFERROR(VLOOKUP($I39,'Privacy Analyst Evaluation'!$A$46:$F$120,2,0),""))</f>
      </c>
      <c r="K39" t="s" s="64">
        <f>_xlfn.IFERROR(VLOOKUP($I39,'Institution Evaluation'!$A$55:$F$346,3,0),_xlfn.IFERROR(VLOOKUP($I39,'Privacy Analyst Evaluation'!$A$46:$F$120,3,0),""))&amp;""</f>
      </c>
      <c r="L39" t="s" s="64">
        <f>_xlfn.IFERROR(VLOOKUP($I39,'Institution Evaluation'!$A$55:$F$346,4,0),_xlfn.IFERROR(VLOOKUP($I39,'Privacy Analyst Evaluation'!$A$46:$F$120,4,0),""))&amp;""</f>
      </c>
      <c r="M39" t="s" s="64">
        <f>_xlfn.IFERROR(VLOOKUP($I39,'Institution Evaluation'!$A$55:$F$346,6,0),_xlfn.IFERROR(VLOOKUP($I39,'Privacy Analyst Evaluation'!$A$46:$F$120,6,0),""))&amp;""</f>
      </c>
      <c r="N39" s="338"/>
    </row>
    <row r="40" ht="105" customHeight="1">
      <c r="A40" s="339">
        <f>_xlfn.IFERROR(IF($A39+1&gt;'(backend scoring)'!$T$335,"",$A39+1),"")</f>
        <v>16</v>
      </c>
      <c r="B40" t="s" s="64">
        <f>_xlfn.XLOOKUP($A40,'(backend scoring)'!$V$2:$V$333,'(backend scoring)'!$A$2:$A$333,"")</f>
        <v>1237</v>
      </c>
      <c r="C40" t="s" s="64">
        <f>_xlfn.IFERROR(VLOOKUP($B40,'Institution Evaluation'!$A$55:$F$346,2,0),_xlfn.IFERROR(VLOOKUP($B40,'Privacy Analyst Evaluation'!$A$46:$F$120,2,0),""))&amp;""</f>
        <v>377</v>
      </c>
      <c r="D40" t="s" s="64">
        <f>_xlfn.IFERROR(VLOOKUP($B40,'Institution Evaluation'!$A$55:$F$346,3,0),_xlfn.IFERROR(VLOOKUP($B40,'Privacy Analyst Evaluation'!$A$46:$F$120,3,0),""))&amp;""</f>
        <v>1052</v>
      </c>
      <c r="E40" t="s" s="64">
        <f>_xlfn.IFERROR(VLOOKUP($B40,'Institution Evaluation'!$A$55:$F$346,4,0),_xlfn.IFERROR(VLOOKUP($B40,'Privacy Analyst Evaluation'!$A$46:$F$120,4,0),""))&amp;""</f>
        <v>378</v>
      </c>
      <c r="F40" t="s" s="64">
        <f>_xlfn.IFERROR(VLOOKUP($B40,'Institution Evaluation'!$A$55:$F$346,6,0),_xlfn.IFERROR(VLOOKUP($B40,'Privacy Analyst Evaluation'!$A$46:$F$120,6,0),""))&amp;""</f>
      </c>
      <c r="G40" s="340"/>
      <c r="H40" t="s" s="64">
        <f>_xlfn.IFERROR(IF($H39+1&gt;'(backend scoring)'!$Q$335,"",$H39+1),"")</f>
      </c>
      <c r="I40" t="s" s="64">
        <f>_xlfn.XLOOKUP($H40,'(backend scoring)'!$S$2:$S$333,'(backend scoring)'!$A$2:$A$333,"")</f>
      </c>
      <c r="J40" t="s" s="64">
        <f>_xlfn.IFERROR(VLOOKUP($I40,'Institution Evaluation'!$A$55:$F$346,2,0),_xlfn.IFERROR(VLOOKUP($I40,'Privacy Analyst Evaluation'!$A$46:$F$120,2,0),""))</f>
      </c>
      <c r="K40" t="s" s="64">
        <f>_xlfn.IFERROR(VLOOKUP($I40,'Institution Evaluation'!$A$55:$F$346,3,0),_xlfn.IFERROR(VLOOKUP($I40,'Privacy Analyst Evaluation'!$A$46:$F$120,3,0),""))&amp;""</f>
      </c>
      <c r="L40" t="s" s="64">
        <f>_xlfn.IFERROR(VLOOKUP($I40,'Institution Evaluation'!$A$55:$F$346,4,0),_xlfn.IFERROR(VLOOKUP($I40,'Privacy Analyst Evaluation'!$A$46:$F$120,4,0),""))&amp;""</f>
      </c>
      <c r="M40" t="s" s="64">
        <f>_xlfn.IFERROR(VLOOKUP($I40,'Institution Evaluation'!$A$55:$F$346,6,0),_xlfn.IFERROR(VLOOKUP($I40,'Privacy Analyst Evaluation'!$A$46:$F$120,6,0),""))&amp;""</f>
      </c>
      <c r="N40" s="338"/>
    </row>
    <row r="41" ht="30" customHeight="1">
      <c r="A41" s="339">
        <f>_xlfn.IFERROR(IF($A40+1&gt;'(backend scoring)'!$T$335,"",$A40+1),"")</f>
        <v>17</v>
      </c>
      <c r="B41" t="s" s="64">
        <f>_xlfn.XLOOKUP($A41,'(backend scoring)'!$V$2:$V$333,'(backend scoring)'!$A$2:$A$333,"")</f>
        <v>1238</v>
      </c>
      <c r="C41" t="s" s="64">
        <f>_xlfn.IFERROR(VLOOKUP($B41,'Institution Evaluation'!$A$55:$F$346,2,0),_xlfn.IFERROR(VLOOKUP($B41,'Privacy Analyst Evaluation'!$A$46:$F$120,2,0),""))&amp;""</f>
        <v>381</v>
      </c>
      <c r="D41" t="s" s="64">
        <f>_xlfn.IFERROR(VLOOKUP($B41,'Institution Evaluation'!$A$55:$F$346,3,0),_xlfn.IFERROR(VLOOKUP($B41,'Privacy Analyst Evaluation'!$A$46:$F$120,3,0),""))&amp;""</f>
        <v>1052</v>
      </c>
      <c r="E41" t="s" s="64">
        <f>_xlfn.IFERROR(VLOOKUP($B41,'Institution Evaluation'!$A$55:$F$346,4,0),_xlfn.IFERROR(VLOOKUP($B41,'Privacy Analyst Evaluation'!$A$46:$F$120,4,0),""))&amp;""</f>
        <v>382</v>
      </c>
      <c r="F41" t="s" s="64">
        <f>_xlfn.IFERROR(VLOOKUP($B41,'Institution Evaluation'!$A$55:$F$346,6,0),_xlfn.IFERROR(VLOOKUP($B41,'Privacy Analyst Evaluation'!$A$46:$F$120,6,0),""))&amp;""</f>
      </c>
      <c r="G41" s="340"/>
      <c r="H41" t="s" s="64">
        <f>_xlfn.IFERROR(IF($H40+1&gt;'(backend scoring)'!$Q$335,"",$H40+1),"")</f>
      </c>
      <c r="I41" t="s" s="64">
        <f>_xlfn.XLOOKUP($H41,'(backend scoring)'!$S$2:$S$333,'(backend scoring)'!$A$2:$A$333,"")</f>
      </c>
      <c r="J41" t="s" s="64">
        <f>_xlfn.IFERROR(VLOOKUP($I41,'Institution Evaluation'!$A$55:$F$346,2,0),_xlfn.IFERROR(VLOOKUP($I41,'Privacy Analyst Evaluation'!$A$46:$F$120,2,0),""))</f>
      </c>
      <c r="K41" t="s" s="64">
        <f>_xlfn.IFERROR(VLOOKUP($I41,'Institution Evaluation'!$A$55:$F$346,3,0),_xlfn.IFERROR(VLOOKUP($I41,'Privacy Analyst Evaluation'!$A$46:$F$120,3,0),""))&amp;""</f>
      </c>
      <c r="L41" t="s" s="64">
        <f>_xlfn.IFERROR(VLOOKUP($I41,'Institution Evaluation'!$A$55:$F$346,4,0),_xlfn.IFERROR(VLOOKUP($I41,'Privacy Analyst Evaluation'!$A$46:$F$120,4,0),""))&amp;""</f>
      </c>
      <c r="M41" t="s" s="64">
        <f>_xlfn.IFERROR(VLOOKUP($I41,'Institution Evaluation'!$A$55:$F$346,6,0),_xlfn.IFERROR(VLOOKUP($I41,'Privacy Analyst Evaluation'!$A$46:$F$120,6,0),""))&amp;""</f>
      </c>
      <c r="N41" s="338"/>
    </row>
    <row r="42" ht="90" customHeight="1">
      <c r="A42" s="339">
        <f>_xlfn.IFERROR(IF($A41+1&gt;'(backend scoring)'!$T$335,"",$A41+1),"")</f>
        <v>18</v>
      </c>
      <c r="B42" t="s" s="64">
        <f>_xlfn.XLOOKUP($A42,'(backend scoring)'!$V$2:$V$333,'(backend scoring)'!$A$2:$A$333,"")</f>
        <v>1239</v>
      </c>
      <c r="C42" t="s" s="64">
        <f>_xlfn.IFERROR(VLOOKUP($B42,'Institution Evaluation'!$A$55:$F$346,2,0),_xlfn.IFERROR(VLOOKUP($B42,'Privacy Analyst Evaluation'!$A$46:$F$120,2,0),""))&amp;""</f>
        <v>385</v>
      </c>
      <c r="D42" t="s" s="64">
        <f>_xlfn.IFERROR(VLOOKUP($B42,'Institution Evaluation'!$A$55:$F$346,3,0),_xlfn.IFERROR(VLOOKUP($B42,'Privacy Analyst Evaluation'!$A$46:$F$120,3,0),""))&amp;""</f>
        <v>1047</v>
      </c>
      <c r="E42" t="s" s="64">
        <f>_xlfn.IFERROR(VLOOKUP($B42,'Institution Evaluation'!$A$55:$F$346,4,0),_xlfn.IFERROR(VLOOKUP($B42,'Privacy Analyst Evaluation'!$A$46:$F$120,4,0),""))&amp;""</f>
        <v>386</v>
      </c>
      <c r="F42" t="s" s="64">
        <f>_xlfn.IFERROR(VLOOKUP($B42,'Institution Evaluation'!$A$55:$F$346,6,0),_xlfn.IFERROR(VLOOKUP($B42,'Privacy Analyst Evaluation'!$A$46:$F$120,6,0),""))&amp;""</f>
      </c>
      <c r="G42" s="340"/>
      <c r="H42" t="s" s="64">
        <f>_xlfn.IFERROR(IF($H41+1&gt;'(backend scoring)'!$Q$335,"",$H41+1),"")</f>
      </c>
      <c r="I42" t="s" s="64">
        <f>_xlfn.XLOOKUP($H42,'(backend scoring)'!$S$2:$S$333,'(backend scoring)'!$A$2:$A$333,"")</f>
      </c>
      <c r="J42" t="s" s="64">
        <f>_xlfn.IFERROR(VLOOKUP($I42,'Institution Evaluation'!$A$55:$F$346,2,0),_xlfn.IFERROR(VLOOKUP($I42,'Privacy Analyst Evaluation'!$A$46:$F$120,2,0),""))</f>
      </c>
      <c r="K42" t="s" s="64">
        <f>_xlfn.IFERROR(VLOOKUP($I42,'Institution Evaluation'!$A$55:$F$346,3,0),_xlfn.IFERROR(VLOOKUP($I42,'Privacy Analyst Evaluation'!$A$46:$F$120,3,0),""))&amp;""</f>
      </c>
      <c r="L42" t="s" s="64">
        <f>_xlfn.IFERROR(VLOOKUP($I42,'Institution Evaluation'!$A$55:$F$346,4,0),_xlfn.IFERROR(VLOOKUP($I42,'Privacy Analyst Evaluation'!$A$46:$F$120,4,0),""))&amp;""</f>
      </c>
      <c r="M42" t="s" s="64">
        <f>_xlfn.IFERROR(VLOOKUP($I42,'Institution Evaluation'!$A$55:$F$346,6,0),_xlfn.IFERROR(VLOOKUP($I42,'Privacy Analyst Evaluation'!$A$46:$F$120,6,0),""))&amp;""</f>
      </c>
      <c r="N42" s="338"/>
    </row>
    <row r="43" ht="30" customHeight="1">
      <c r="A43" s="339">
        <f>_xlfn.IFERROR(IF($A42+1&gt;'(backend scoring)'!$T$335,"",$A42+1),"")</f>
        <v>19</v>
      </c>
      <c r="B43" t="s" s="64">
        <f>_xlfn.XLOOKUP($A43,'(backend scoring)'!$V$2:$V$333,'(backend scoring)'!$A$2:$A$333,"")</f>
        <v>1240</v>
      </c>
      <c r="C43" t="s" s="64">
        <f>_xlfn.IFERROR(VLOOKUP($B43,'Institution Evaluation'!$A$55:$F$346,2,0),_xlfn.IFERROR(VLOOKUP($B43,'Privacy Analyst Evaluation'!$A$46:$F$120,2,0),""))&amp;""</f>
        <v>389</v>
      </c>
      <c r="D43" t="s" s="64">
        <f>_xlfn.IFERROR(VLOOKUP($B43,'Institution Evaluation'!$A$55:$F$346,3,0),_xlfn.IFERROR(VLOOKUP($B43,'Privacy Analyst Evaluation'!$A$46:$F$120,3,0),""))&amp;""</f>
        <v>1052</v>
      </c>
      <c r="E43" t="s" s="64">
        <f>_xlfn.IFERROR(VLOOKUP($B43,'Institution Evaluation'!$A$55:$F$346,4,0),_xlfn.IFERROR(VLOOKUP($B43,'Privacy Analyst Evaluation'!$A$46:$F$120,4,0),""))&amp;""</f>
      </c>
      <c r="F43" t="s" s="64">
        <f>_xlfn.IFERROR(VLOOKUP($B43,'Institution Evaluation'!$A$55:$F$346,6,0),_xlfn.IFERROR(VLOOKUP($B43,'Privacy Analyst Evaluation'!$A$46:$F$120,6,0),""))&amp;""</f>
      </c>
      <c r="G43" s="340"/>
      <c r="H43" t="s" s="64">
        <f>_xlfn.IFERROR(IF($H42+1&gt;'(backend scoring)'!$Q$335,"",$H42+1),"")</f>
      </c>
      <c r="I43" t="s" s="64">
        <f>_xlfn.XLOOKUP($H43,'(backend scoring)'!$S$2:$S$333,'(backend scoring)'!$A$2:$A$333,"")</f>
      </c>
      <c r="J43" t="s" s="64">
        <f>_xlfn.IFERROR(VLOOKUP($I43,'Institution Evaluation'!$A$55:$F$346,2,0),_xlfn.IFERROR(VLOOKUP($I43,'Privacy Analyst Evaluation'!$A$46:$F$120,2,0),""))</f>
      </c>
      <c r="K43" t="s" s="64">
        <f>_xlfn.IFERROR(VLOOKUP($I43,'Institution Evaluation'!$A$55:$F$346,3,0),_xlfn.IFERROR(VLOOKUP($I43,'Privacy Analyst Evaluation'!$A$46:$F$120,3,0),""))&amp;""</f>
      </c>
      <c r="L43" t="s" s="64">
        <f>_xlfn.IFERROR(VLOOKUP($I43,'Institution Evaluation'!$A$55:$F$346,4,0),_xlfn.IFERROR(VLOOKUP($I43,'Privacy Analyst Evaluation'!$A$46:$F$120,4,0),""))&amp;""</f>
      </c>
      <c r="M43" t="s" s="64">
        <f>_xlfn.IFERROR(VLOOKUP($I43,'Institution Evaluation'!$A$55:$F$346,6,0),_xlfn.IFERROR(VLOOKUP($I43,'Privacy Analyst Evaluation'!$A$46:$F$120,6,0),""))&amp;""</f>
      </c>
      <c r="N43" s="338"/>
    </row>
    <row r="44" ht="75" customHeight="1">
      <c r="A44" s="339">
        <f>_xlfn.IFERROR(IF($A43+1&gt;'(backend scoring)'!$T$335,"",$A43+1),"")</f>
        <v>20</v>
      </c>
      <c r="B44" t="s" s="64">
        <f>_xlfn.XLOOKUP($A44,'(backend scoring)'!$V$2:$V$333,'(backend scoring)'!$A$2:$A$333,"")</f>
        <v>1241</v>
      </c>
      <c r="C44" t="s" s="64">
        <f>_xlfn.IFERROR(VLOOKUP($B44,'Institution Evaluation'!$A$55:$F$346,2,0),_xlfn.IFERROR(VLOOKUP($B44,'Privacy Analyst Evaluation'!$A$46:$F$120,2,0),""))&amp;""</f>
        <v>392</v>
      </c>
      <c r="D44" t="s" s="64">
        <f>_xlfn.IFERROR(VLOOKUP($B44,'Institution Evaluation'!$A$55:$F$346,3,0),_xlfn.IFERROR(VLOOKUP($B44,'Privacy Analyst Evaluation'!$A$46:$F$120,3,0),""))&amp;""</f>
        <v>1052</v>
      </c>
      <c r="E44" t="s" s="64">
        <f>_xlfn.IFERROR(VLOOKUP($B44,'Institution Evaluation'!$A$55:$F$346,4,0),_xlfn.IFERROR(VLOOKUP($B44,'Privacy Analyst Evaluation'!$A$46:$F$120,4,0),""))&amp;""</f>
        <v>393</v>
      </c>
      <c r="F44" t="s" s="64">
        <f>_xlfn.IFERROR(VLOOKUP($B44,'Institution Evaluation'!$A$55:$F$346,6,0),_xlfn.IFERROR(VLOOKUP($B44,'Privacy Analyst Evaluation'!$A$46:$F$120,6,0),""))&amp;""</f>
      </c>
      <c r="G44" s="340"/>
      <c r="H44" t="s" s="64">
        <f>_xlfn.IFERROR(IF($H43+1&gt;'(backend scoring)'!$Q$335,"",$H43+1),"")</f>
      </c>
      <c r="I44" t="s" s="64">
        <f>_xlfn.XLOOKUP($H44,'(backend scoring)'!$S$2:$S$333,'(backend scoring)'!$A$2:$A$333,"")</f>
      </c>
      <c r="J44" t="s" s="64">
        <f>_xlfn.IFERROR(VLOOKUP($I44,'Institution Evaluation'!$A$55:$F$346,2,0),_xlfn.IFERROR(VLOOKUP($I44,'Privacy Analyst Evaluation'!$A$46:$F$120,2,0),""))</f>
      </c>
      <c r="K44" t="s" s="64">
        <f>_xlfn.IFERROR(VLOOKUP($I44,'Institution Evaluation'!$A$55:$F$346,3,0),_xlfn.IFERROR(VLOOKUP($I44,'Privacy Analyst Evaluation'!$A$46:$F$120,3,0),""))&amp;""</f>
      </c>
      <c r="L44" t="s" s="64">
        <f>_xlfn.IFERROR(VLOOKUP($I44,'Institution Evaluation'!$A$55:$F$346,4,0),_xlfn.IFERROR(VLOOKUP($I44,'Privacy Analyst Evaluation'!$A$46:$F$120,4,0),""))&amp;""</f>
      </c>
      <c r="M44" t="s" s="64">
        <f>_xlfn.IFERROR(VLOOKUP($I44,'Institution Evaluation'!$A$55:$F$346,6,0),_xlfn.IFERROR(VLOOKUP($I44,'Privacy Analyst Evaluation'!$A$46:$F$120,6,0),""))&amp;""</f>
      </c>
      <c r="N44" s="338"/>
    </row>
    <row r="45" ht="60" customHeight="1">
      <c r="A45" s="339">
        <f>_xlfn.IFERROR(IF($A44+1&gt;'(backend scoring)'!$T$335,"",$A44+1),"")</f>
        <v>21</v>
      </c>
      <c r="B45" t="s" s="64">
        <f>_xlfn.XLOOKUP($A45,'(backend scoring)'!$V$2:$V$333,'(backend scoring)'!$A$2:$A$333,"")</f>
        <v>1242</v>
      </c>
      <c r="C45" t="s" s="64">
        <f>_xlfn.IFERROR(VLOOKUP($B45,'Institution Evaluation'!$A$55:$F$346,2,0),_xlfn.IFERROR(VLOOKUP($B45,'Privacy Analyst Evaluation'!$A$46:$F$120,2,0),""))&amp;""</f>
        <v>396</v>
      </c>
      <c r="D45" t="s" s="64">
        <f>_xlfn.IFERROR(VLOOKUP($B45,'Institution Evaluation'!$A$55:$F$346,3,0),_xlfn.IFERROR(VLOOKUP($B45,'Privacy Analyst Evaluation'!$A$46:$F$120,3,0),""))&amp;""</f>
        <v>1047</v>
      </c>
      <c r="E45" t="s" s="64">
        <f>_xlfn.IFERROR(VLOOKUP($B45,'Institution Evaluation'!$A$55:$F$346,4,0),_xlfn.IFERROR(VLOOKUP($B45,'Privacy Analyst Evaluation'!$A$46:$F$120,4,0),""))&amp;""</f>
        <v>397</v>
      </c>
      <c r="F45" t="s" s="64">
        <f>_xlfn.IFERROR(VLOOKUP($B45,'Institution Evaluation'!$A$55:$F$346,6,0),_xlfn.IFERROR(VLOOKUP($B45,'Privacy Analyst Evaluation'!$A$46:$F$120,6,0),""))&amp;""</f>
      </c>
      <c r="G45" s="340"/>
      <c r="H45" t="s" s="64">
        <f>_xlfn.IFERROR(IF($H44+1&gt;'(backend scoring)'!$Q$335,"",$H44+1),"")</f>
      </c>
      <c r="I45" t="s" s="64">
        <f>_xlfn.XLOOKUP($H45,'(backend scoring)'!$S$2:$S$333,'(backend scoring)'!$A$2:$A$333,"")</f>
      </c>
      <c r="J45" t="s" s="64">
        <f>_xlfn.IFERROR(VLOOKUP($I45,'Institution Evaluation'!$A$55:$F$346,2,0),_xlfn.IFERROR(VLOOKUP($I45,'Privacy Analyst Evaluation'!$A$46:$F$120,2,0),""))</f>
      </c>
      <c r="K45" t="s" s="64">
        <f>_xlfn.IFERROR(VLOOKUP($I45,'Institution Evaluation'!$A$55:$F$346,3,0),_xlfn.IFERROR(VLOOKUP($I45,'Privacy Analyst Evaluation'!$A$46:$F$120,3,0),""))&amp;""</f>
      </c>
      <c r="L45" t="s" s="64">
        <f>_xlfn.IFERROR(VLOOKUP($I45,'Institution Evaluation'!$A$55:$F$346,4,0),_xlfn.IFERROR(VLOOKUP($I45,'Privacy Analyst Evaluation'!$A$46:$F$120,4,0),""))&amp;""</f>
      </c>
      <c r="M45" t="s" s="64">
        <f>_xlfn.IFERROR(VLOOKUP($I45,'Institution Evaluation'!$A$55:$F$346,6,0),_xlfn.IFERROR(VLOOKUP($I45,'Privacy Analyst Evaluation'!$A$46:$F$120,6,0),""))&amp;""</f>
      </c>
      <c r="N45" s="338"/>
    </row>
    <row r="46" ht="60" customHeight="1">
      <c r="A46" s="339">
        <f>_xlfn.IFERROR(IF($A45+1&gt;'(backend scoring)'!$T$335,"",$A45+1),"")</f>
        <v>22</v>
      </c>
      <c r="B46" t="s" s="64">
        <f>_xlfn.XLOOKUP($A46,'(backend scoring)'!$V$2:$V$333,'(backend scoring)'!$A$2:$A$333,"")</f>
        <v>1243</v>
      </c>
      <c r="C46" t="s" s="64">
        <f>_xlfn.IFERROR(VLOOKUP($B46,'Institution Evaluation'!$A$55:$F$346,2,0),_xlfn.IFERROR(VLOOKUP($B46,'Privacy Analyst Evaluation'!$A$46:$F$120,2,0),""))&amp;""</f>
        <v>400</v>
      </c>
      <c r="D46" t="s" s="64">
        <f>_xlfn.IFERROR(VLOOKUP($B46,'Institution Evaluation'!$A$55:$F$346,3,0),_xlfn.IFERROR(VLOOKUP($B46,'Privacy Analyst Evaluation'!$A$46:$F$120,3,0),""))&amp;""</f>
        <v>1047</v>
      </c>
      <c r="E46" t="s" s="64">
        <f>_xlfn.IFERROR(VLOOKUP($B46,'Institution Evaluation'!$A$55:$F$346,4,0),_xlfn.IFERROR(VLOOKUP($B46,'Privacy Analyst Evaluation'!$A$46:$F$120,4,0),""))&amp;""</f>
        <v>401</v>
      </c>
      <c r="F46" t="s" s="64">
        <f>_xlfn.IFERROR(VLOOKUP($B46,'Institution Evaluation'!$A$55:$F$346,6,0),_xlfn.IFERROR(VLOOKUP($B46,'Privacy Analyst Evaluation'!$A$46:$F$120,6,0),""))&amp;""</f>
      </c>
      <c r="G46" s="340"/>
      <c r="H46" t="s" s="64">
        <f>_xlfn.IFERROR(IF($H45+1&gt;'(backend scoring)'!$Q$335,"",$H45+1),"")</f>
      </c>
      <c r="I46" t="s" s="64">
        <f>_xlfn.XLOOKUP($H46,'(backend scoring)'!$S$2:$S$333,'(backend scoring)'!$A$2:$A$333,"")</f>
      </c>
      <c r="J46" t="s" s="64">
        <f>_xlfn.IFERROR(VLOOKUP($I46,'Institution Evaluation'!$A$55:$F$346,2,0),_xlfn.IFERROR(VLOOKUP($I46,'Privacy Analyst Evaluation'!$A$46:$F$120,2,0),""))</f>
      </c>
      <c r="K46" t="s" s="64">
        <f>_xlfn.IFERROR(VLOOKUP($I46,'Institution Evaluation'!$A$55:$F$346,3,0),_xlfn.IFERROR(VLOOKUP($I46,'Privacy Analyst Evaluation'!$A$46:$F$120,3,0),""))&amp;""</f>
      </c>
      <c r="L46" t="s" s="64">
        <f>_xlfn.IFERROR(VLOOKUP($I46,'Institution Evaluation'!$A$55:$F$346,4,0),_xlfn.IFERROR(VLOOKUP($I46,'Privacy Analyst Evaluation'!$A$46:$F$120,4,0),""))&amp;""</f>
      </c>
      <c r="M46" t="s" s="64">
        <f>_xlfn.IFERROR(VLOOKUP($I46,'Institution Evaluation'!$A$55:$F$346,6,0),_xlfn.IFERROR(VLOOKUP($I46,'Privacy Analyst Evaluation'!$A$46:$F$120,6,0),""))&amp;""</f>
      </c>
      <c r="N46" s="338"/>
    </row>
    <row r="47" ht="60" customHeight="1">
      <c r="A47" s="339">
        <f>_xlfn.IFERROR(IF($A46+1&gt;'(backend scoring)'!$T$335,"",$A46+1),"")</f>
        <v>23</v>
      </c>
      <c r="B47" t="s" s="64">
        <f>_xlfn.XLOOKUP($A47,'(backend scoring)'!$V$2:$V$333,'(backend scoring)'!$A$2:$A$333,"")</f>
        <v>1244</v>
      </c>
      <c r="C47" t="s" s="64">
        <f>_xlfn.IFERROR(VLOOKUP($B47,'Institution Evaluation'!$A$55:$F$346,2,0),_xlfn.IFERROR(VLOOKUP($B47,'Privacy Analyst Evaluation'!$A$46:$F$120,2,0),""))&amp;""</f>
        <v>252</v>
      </c>
      <c r="D47" t="s" s="64">
        <f>_xlfn.IFERROR(VLOOKUP($B47,'Institution Evaluation'!$A$55:$F$346,3,0),_xlfn.IFERROR(VLOOKUP($B47,'Privacy Analyst Evaluation'!$A$46:$F$120,3,0),""))&amp;""</f>
        <v>1052</v>
      </c>
      <c r="E47" t="s" s="64">
        <f>_xlfn.IFERROR(VLOOKUP($B47,'Institution Evaluation'!$A$55:$F$346,4,0),_xlfn.IFERROR(VLOOKUP($B47,'Privacy Analyst Evaluation'!$A$46:$F$120,4,0),""))&amp;""</f>
        <v>253</v>
      </c>
      <c r="F47" t="s" s="64">
        <f>_xlfn.IFERROR(VLOOKUP($B47,'Institution Evaluation'!$A$55:$F$346,6,0),_xlfn.IFERROR(VLOOKUP($B47,'Privacy Analyst Evaluation'!$A$46:$F$120,6,0),""))&amp;""</f>
      </c>
      <c r="G47" s="340"/>
      <c r="H47" t="s" s="64">
        <f>_xlfn.IFERROR(IF($H46+1&gt;'(backend scoring)'!$Q$335,"",$H46+1),"")</f>
      </c>
      <c r="I47" t="s" s="64">
        <f>_xlfn.XLOOKUP($H47,'(backend scoring)'!$S$2:$S$333,'(backend scoring)'!$A$2:$A$333,"")</f>
      </c>
      <c r="J47" t="s" s="64">
        <f>_xlfn.IFERROR(VLOOKUP($I47,'Institution Evaluation'!$A$55:$F$346,2,0),_xlfn.IFERROR(VLOOKUP($I47,'Privacy Analyst Evaluation'!$A$46:$F$120,2,0),""))</f>
      </c>
      <c r="K47" t="s" s="64">
        <f>_xlfn.IFERROR(VLOOKUP($I47,'Institution Evaluation'!$A$55:$F$346,3,0),_xlfn.IFERROR(VLOOKUP($I47,'Privacy Analyst Evaluation'!$A$46:$F$120,3,0),""))&amp;""</f>
      </c>
      <c r="L47" t="s" s="64">
        <f>_xlfn.IFERROR(VLOOKUP($I47,'Institution Evaluation'!$A$55:$F$346,4,0),_xlfn.IFERROR(VLOOKUP($I47,'Privacy Analyst Evaluation'!$A$46:$F$120,4,0),""))&amp;""</f>
      </c>
      <c r="M47" t="s" s="64">
        <f>_xlfn.IFERROR(VLOOKUP($I47,'Institution Evaluation'!$A$55:$F$346,6,0),_xlfn.IFERROR(VLOOKUP($I47,'Privacy Analyst Evaluation'!$A$46:$F$120,6,0),""))&amp;""</f>
      </c>
      <c r="N47" s="338"/>
    </row>
    <row r="48" ht="75" customHeight="1">
      <c r="A48" s="339">
        <f>_xlfn.IFERROR(IF($A47+1&gt;'(backend scoring)'!$T$335,"",$A47+1),"")</f>
        <v>24</v>
      </c>
      <c r="B48" t="s" s="64">
        <f>_xlfn.XLOOKUP($A48,'(backend scoring)'!$V$2:$V$333,'(backend scoring)'!$A$2:$A$333,"")</f>
        <v>1245</v>
      </c>
      <c r="C48" t="s" s="64">
        <f>_xlfn.IFERROR(VLOOKUP($B48,'Institution Evaluation'!$A$55:$F$346,2,0),_xlfn.IFERROR(VLOOKUP($B48,'Privacy Analyst Evaluation'!$A$46:$F$120,2,0),""))&amp;""</f>
        <v>256</v>
      </c>
      <c r="D48" t="s" s="64">
        <f>_xlfn.IFERROR(VLOOKUP($B48,'Institution Evaluation'!$A$55:$F$346,3,0),_xlfn.IFERROR(VLOOKUP($B48,'Privacy Analyst Evaluation'!$A$46:$F$120,3,0),""))&amp;""</f>
        <v>1052</v>
      </c>
      <c r="E48" t="s" s="64">
        <f>_xlfn.IFERROR(VLOOKUP($B48,'Institution Evaluation'!$A$55:$F$346,4,0),_xlfn.IFERROR(VLOOKUP($B48,'Privacy Analyst Evaluation'!$A$46:$F$120,4,0),""))&amp;""</f>
        <v>257</v>
      </c>
      <c r="F48" t="s" s="64">
        <f>_xlfn.IFERROR(VLOOKUP($B48,'Institution Evaluation'!$A$55:$F$346,6,0),_xlfn.IFERROR(VLOOKUP($B48,'Privacy Analyst Evaluation'!$A$46:$F$120,6,0),""))&amp;""</f>
      </c>
      <c r="G48" s="340"/>
      <c r="H48" t="s" s="64">
        <f>_xlfn.IFERROR(IF($H47+1&gt;'(backend scoring)'!$Q$335,"",$H47+1),"")</f>
      </c>
      <c r="I48" t="s" s="64">
        <f>_xlfn.XLOOKUP($H48,'(backend scoring)'!$S$2:$S$333,'(backend scoring)'!$A$2:$A$333,"")</f>
      </c>
      <c r="J48" t="s" s="64">
        <f>_xlfn.IFERROR(VLOOKUP($I48,'Institution Evaluation'!$A$55:$F$346,2,0),_xlfn.IFERROR(VLOOKUP($I48,'Privacy Analyst Evaluation'!$A$46:$F$120,2,0),""))</f>
      </c>
      <c r="K48" t="s" s="64">
        <f>_xlfn.IFERROR(VLOOKUP($I48,'Institution Evaluation'!$A$55:$F$346,3,0),_xlfn.IFERROR(VLOOKUP($I48,'Privacy Analyst Evaluation'!$A$46:$F$120,3,0),""))&amp;""</f>
      </c>
      <c r="L48" t="s" s="64">
        <f>_xlfn.IFERROR(VLOOKUP($I48,'Institution Evaluation'!$A$55:$F$346,4,0),_xlfn.IFERROR(VLOOKUP($I48,'Privacy Analyst Evaluation'!$A$46:$F$120,4,0),""))&amp;""</f>
      </c>
      <c r="M48" t="s" s="64">
        <f>_xlfn.IFERROR(VLOOKUP($I48,'Institution Evaluation'!$A$55:$F$346,6,0),_xlfn.IFERROR(VLOOKUP($I48,'Privacy Analyst Evaluation'!$A$46:$F$120,6,0),""))&amp;""</f>
      </c>
      <c r="N48" s="338"/>
    </row>
    <row r="49" ht="75" customHeight="1">
      <c r="A49" s="339">
        <f>_xlfn.IFERROR(IF($A48+1&gt;'(backend scoring)'!$T$335,"",$A48+1),"")</f>
        <v>25</v>
      </c>
      <c r="B49" t="s" s="64">
        <f>_xlfn.XLOOKUP($A49,'(backend scoring)'!$V$2:$V$333,'(backend scoring)'!$A$2:$A$333,"")</f>
        <v>1246</v>
      </c>
      <c r="C49" t="s" s="64">
        <f>_xlfn.IFERROR(VLOOKUP($B49,'Institution Evaluation'!$A$55:$F$346,2,0),_xlfn.IFERROR(VLOOKUP($B49,'Privacy Analyst Evaluation'!$A$46:$F$120,2,0),""))&amp;""</f>
        <v>260</v>
      </c>
      <c r="D49" t="s" s="64">
        <f>_xlfn.IFERROR(VLOOKUP($B49,'Institution Evaluation'!$A$55:$F$346,3,0),_xlfn.IFERROR(VLOOKUP($B49,'Privacy Analyst Evaluation'!$A$46:$F$120,3,0),""))&amp;""</f>
        <v>1052</v>
      </c>
      <c r="E49" t="s" s="64">
        <f>_xlfn.IFERROR(VLOOKUP($B49,'Institution Evaluation'!$A$55:$F$346,4,0),_xlfn.IFERROR(VLOOKUP($B49,'Privacy Analyst Evaluation'!$A$46:$F$120,4,0),""))&amp;""</f>
        <v>261</v>
      </c>
      <c r="F49" t="s" s="64">
        <f>_xlfn.IFERROR(VLOOKUP($B49,'Institution Evaluation'!$A$55:$F$346,6,0),_xlfn.IFERROR(VLOOKUP($B49,'Privacy Analyst Evaluation'!$A$46:$F$120,6,0),""))&amp;""</f>
      </c>
      <c r="G49" s="340"/>
      <c r="H49" t="s" s="64">
        <f>_xlfn.IFERROR(IF($H48+1&gt;'(backend scoring)'!$Q$335,"",$H48+1),"")</f>
      </c>
      <c r="I49" t="s" s="64">
        <f>_xlfn.XLOOKUP($H49,'(backend scoring)'!$S$2:$S$333,'(backend scoring)'!$A$2:$A$333,"")</f>
      </c>
      <c r="J49" t="s" s="64">
        <f>_xlfn.IFERROR(VLOOKUP($I49,'Institution Evaluation'!$A$55:$F$346,2,0),_xlfn.IFERROR(VLOOKUP($I49,'Privacy Analyst Evaluation'!$A$46:$F$120,2,0),""))</f>
      </c>
      <c r="K49" t="s" s="64">
        <f>_xlfn.IFERROR(VLOOKUP($I49,'Institution Evaluation'!$A$55:$F$346,3,0),_xlfn.IFERROR(VLOOKUP($I49,'Privacy Analyst Evaluation'!$A$46:$F$120,3,0),""))&amp;""</f>
      </c>
      <c r="L49" t="s" s="64">
        <f>_xlfn.IFERROR(VLOOKUP($I49,'Institution Evaluation'!$A$55:$F$346,4,0),_xlfn.IFERROR(VLOOKUP($I49,'Privacy Analyst Evaluation'!$A$46:$F$120,4,0),""))&amp;""</f>
      </c>
      <c r="M49" t="s" s="64">
        <f>_xlfn.IFERROR(VLOOKUP($I49,'Institution Evaluation'!$A$55:$F$346,6,0),_xlfn.IFERROR(VLOOKUP($I49,'Privacy Analyst Evaluation'!$A$46:$F$120,6,0),""))&amp;""</f>
      </c>
      <c r="N49" s="338"/>
    </row>
    <row r="50" ht="60" customHeight="1">
      <c r="A50" s="339">
        <f>_xlfn.IFERROR(IF($A49+1&gt;'(backend scoring)'!$T$335,"",$A49+1),"")</f>
        <v>26</v>
      </c>
      <c r="B50" t="s" s="64">
        <f>_xlfn.XLOOKUP($A50,'(backend scoring)'!$V$2:$V$333,'(backend scoring)'!$A$2:$A$333,"")</f>
        <v>1247</v>
      </c>
      <c r="C50" t="s" s="64">
        <f>_xlfn.IFERROR(VLOOKUP($B50,'Institution Evaluation'!$A$55:$F$346,2,0),_xlfn.IFERROR(VLOOKUP($B50,'Privacy Analyst Evaluation'!$A$46:$F$120,2,0),""))&amp;""</f>
        <v>264</v>
      </c>
      <c r="D50" t="s" s="64">
        <f>_xlfn.IFERROR(VLOOKUP($B50,'Institution Evaluation'!$A$55:$F$346,3,0),_xlfn.IFERROR(VLOOKUP($B50,'Privacy Analyst Evaluation'!$A$46:$F$120,3,0),""))&amp;""</f>
        <v>1052</v>
      </c>
      <c r="E50" t="s" s="64">
        <f>_xlfn.IFERROR(VLOOKUP($B50,'Institution Evaluation'!$A$55:$F$346,4,0),_xlfn.IFERROR(VLOOKUP($B50,'Privacy Analyst Evaluation'!$A$46:$F$120,4,0),""))&amp;""</f>
        <v>265</v>
      </c>
      <c r="F50" t="s" s="64">
        <f>_xlfn.IFERROR(VLOOKUP($B50,'Institution Evaluation'!$A$55:$F$346,6,0),_xlfn.IFERROR(VLOOKUP($B50,'Privacy Analyst Evaluation'!$A$46:$F$120,6,0),""))&amp;""</f>
      </c>
      <c r="G50" s="340"/>
      <c r="H50" t="s" s="64">
        <f>_xlfn.IFERROR(IF($H49+1&gt;'(backend scoring)'!$Q$335,"",$H49+1),"")</f>
      </c>
      <c r="I50" t="s" s="64">
        <f>_xlfn.XLOOKUP($H50,'(backend scoring)'!$S$2:$S$333,'(backend scoring)'!$A$2:$A$333,"")</f>
      </c>
      <c r="J50" t="s" s="64">
        <f>_xlfn.IFERROR(VLOOKUP($I50,'Institution Evaluation'!$A$55:$F$346,2,0),_xlfn.IFERROR(VLOOKUP($I50,'Privacy Analyst Evaluation'!$A$46:$F$120,2,0),""))</f>
      </c>
      <c r="K50" t="s" s="64">
        <f>_xlfn.IFERROR(VLOOKUP($I50,'Institution Evaluation'!$A$55:$F$346,3,0),_xlfn.IFERROR(VLOOKUP($I50,'Privacy Analyst Evaluation'!$A$46:$F$120,3,0),""))&amp;""</f>
      </c>
      <c r="L50" t="s" s="64">
        <f>_xlfn.IFERROR(VLOOKUP($I50,'Institution Evaluation'!$A$55:$F$346,4,0),_xlfn.IFERROR(VLOOKUP($I50,'Privacy Analyst Evaluation'!$A$46:$F$120,4,0),""))&amp;""</f>
      </c>
      <c r="M50" t="s" s="64">
        <f>_xlfn.IFERROR(VLOOKUP($I50,'Institution Evaluation'!$A$55:$F$346,6,0),_xlfn.IFERROR(VLOOKUP($I50,'Privacy Analyst Evaluation'!$A$46:$F$120,6,0),""))&amp;""</f>
      </c>
      <c r="N50" s="338"/>
    </row>
    <row r="51" ht="90" customHeight="1">
      <c r="A51" s="339">
        <f>_xlfn.IFERROR(IF($A50+1&gt;'(backend scoring)'!$T$335,"",$A50+1),"")</f>
        <v>27</v>
      </c>
      <c r="B51" t="s" s="64">
        <f>_xlfn.XLOOKUP($A51,'(backend scoring)'!$V$2:$V$333,'(backend scoring)'!$A$2:$A$333,"")</f>
        <v>1248</v>
      </c>
      <c r="C51" t="s" s="64">
        <f>_xlfn.IFERROR(VLOOKUP($B51,'Institution Evaluation'!$A$55:$F$346,2,0),_xlfn.IFERROR(VLOOKUP($B51,'Privacy Analyst Evaluation'!$A$46:$F$120,2,0),""))&amp;""</f>
        <v>267</v>
      </c>
      <c r="D51" t="s" s="64">
        <f>_xlfn.IFERROR(VLOOKUP($B51,'Institution Evaluation'!$A$55:$F$346,3,0),_xlfn.IFERROR(VLOOKUP($B51,'Privacy Analyst Evaluation'!$A$46:$F$120,3,0),""))&amp;""</f>
        <v>1052</v>
      </c>
      <c r="E51" t="s" s="64">
        <f>_xlfn.IFERROR(VLOOKUP($B51,'Institution Evaluation'!$A$55:$F$346,4,0),_xlfn.IFERROR(VLOOKUP($B51,'Privacy Analyst Evaluation'!$A$46:$F$120,4,0),""))&amp;""</f>
        <v>268</v>
      </c>
      <c r="F51" t="s" s="64">
        <f>_xlfn.IFERROR(VLOOKUP($B51,'Institution Evaluation'!$A$55:$F$346,6,0),_xlfn.IFERROR(VLOOKUP($B51,'Privacy Analyst Evaluation'!$A$46:$F$120,6,0),""))&amp;""</f>
      </c>
      <c r="G51" s="340"/>
      <c r="H51" t="s" s="64">
        <f>_xlfn.IFERROR(IF($H50+1&gt;'(backend scoring)'!$Q$335,"",$H50+1),"")</f>
      </c>
      <c r="I51" t="s" s="64">
        <f>_xlfn.XLOOKUP($H51,'(backend scoring)'!$S$2:$S$333,'(backend scoring)'!$A$2:$A$333,"")</f>
      </c>
      <c r="J51" t="s" s="64">
        <f>_xlfn.IFERROR(VLOOKUP($I51,'Institution Evaluation'!$A$55:$F$346,2,0),_xlfn.IFERROR(VLOOKUP($I51,'Privacy Analyst Evaluation'!$A$46:$F$120,2,0),""))</f>
      </c>
      <c r="K51" t="s" s="64">
        <f>_xlfn.IFERROR(VLOOKUP($I51,'Institution Evaluation'!$A$55:$F$346,3,0),_xlfn.IFERROR(VLOOKUP($I51,'Privacy Analyst Evaluation'!$A$46:$F$120,3,0),""))&amp;""</f>
      </c>
      <c r="L51" t="s" s="64">
        <f>_xlfn.IFERROR(VLOOKUP($I51,'Institution Evaluation'!$A$55:$F$346,4,0),_xlfn.IFERROR(VLOOKUP($I51,'Privacy Analyst Evaluation'!$A$46:$F$120,4,0),""))&amp;""</f>
      </c>
      <c r="M51" t="s" s="64">
        <f>_xlfn.IFERROR(VLOOKUP($I51,'Institution Evaluation'!$A$55:$F$346,6,0),_xlfn.IFERROR(VLOOKUP($I51,'Privacy Analyst Evaluation'!$A$46:$F$120,6,0),""))&amp;""</f>
      </c>
      <c r="N51" s="338"/>
    </row>
    <row r="52" ht="60" customHeight="1">
      <c r="A52" s="339">
        <f>_xlfn.IFERROR(IF($A51+1&gt;'(backend scoring)'!$T$335,"",$A51+1),"")</f>
        <v>28</v>
      </c>
      <c r="B52" t="s" s="64">
        <f>_xlfn.XLOOKUP($A52,'(backend scoring)'!$V$2:$V$333,'(backend scoring)'!$A$2:$A$333,"")</f>
        <v>1249</v>
      </c>
      <c r="C52" t="s" s="64">
        <f>_xlfn.IFERROR(VLOOKUP($B52,'Institution Evaluation'!$A$55:$F$346,2,0),_xlfn.IFERROR(VLOOKUP($B52,'Privacy Analyst Evaluation'!$A$46:$F$120,2,0),""))&amp;""</f>
        <v>271</v>
      </c>
      <c r="D52" t="s" s="64">
        <f>_xlfn.IFERROR(VLOOKUP($B52,'Institution Evaluation'!$A$55:$F$346,3,0),_xlfn.IFERROR(VLOOKUP($B52,'Privacy Analyst Evaluation'!$A$46:$F$120,3,0),""))&amp;""</f>
        <v>1052</v>
      </c>
      <c r="E52" t="s" s="64">
        <f>_xlfn.IFERROR(VLOOKUP($B52,'Institution Evaluation'!$A$55:$F$346,4,0),_xlfn.IFERROR(VLOOKUP($B52,'Privacy Analyst Evaluation'!$A$46:$F$120,4,0),""))&amp;""</f>
      </c>
      <c r="F52" t="s" s="64">
        <f>_xlfn.IFERROR(VLOOKUP($B52,'Institution Evaluation'!$A$55:$F$346,6,0),_xlfn.IFERROR(VLOOKUP($B52,'Privacy Analyst Evaluation'!$A$46:$F$120,6,0),""))&amp;""</f>
      </c>
      <c r="G52" s="340"/>
      <c r="H52" t="s" s="64">
        <f>_xlfn.IFERROR(IF($H51+1&gt;'(backend scoring)'!$Q$335,"",$H51+1),"")</f>
      </c>
      <c r="I52" t="s" s="64">
        <f>_xlfn.XLOOKUP($H52,'(backend scoring)'!$S$2:$S$333,'(backend scoring)'!$A$2:$A$333,"")</f>
      </c>
      <c r="J52" t="s" s="64">
        <f>_xlfn.IFERROR(VLOOKUP($I52,'Institution Evaluation'!$A$55:$F$346,2,0),_xlfn.IFERROR(VLOOKUP($I52,'Privacy Analyst Evaluation'!$A$46:$F$120,2,0),""))</f>
      </c>
      <c r="K52" t="s" s="64">
        <f>_xlfn.IFERROR(VLOOKUP($I52,'Institution Evaluation'!$A$55:$F$346,3,0),_xlfn.IFERROR(VLOOKUP($I52,'Privacy Analyst Evaluation'!$A$46:$F$120,3,0),""))&amp;""</f>
      </c>
      <c r="L52" t="s" s="64">
        <f>_xlfn.IFERROR(VLOOKUP($I52,'Institution Evaluation'!$A$55:$F$346,4,0),_xlfn.IFERROR(VLOOKUP($I52,'Privacy Analyst Evaluation'!$A$46:$F$120,4,0),""))&amp;""</f>
      </c>
      <c r="M52" t="s" s="64">
        <f>_xlfn.IFERROR(VLOOKUP($I52,'Institution Evaluation'!$A$55:$F$346,6,0),_xlfn.IFERROR(VLOOKUP($I52,'Privacy Analyst Evaluation'!$A$46:$F$120,6,0),""))&amp;""</f>
      </c>
      <c r="N52" s="338"/>
    </row>
    <row r="53" ht="60" customHeight="1">
      <c r="A53" s="339">
        <f>_xlfn.IFERROR(IF($A52+1&gt;'(backend scoring)'!$T$335,"",$A52+1),"")</f>
        <v>29</v>
      </c>
      <c r="B53" t="s" s="64">
        <f>_xlfn.XLOOKUP($A53,'(backend scoring)'!$V$2:$V$333,'(backend scoring)'!$A$2:$A$333,"")</f>
        <v>1250</v>
      </c>
      <c r="C53" t="s" s="64">
        <f>_xlfn.IFERROR(VLOOKUP($B53,'Institution Evaluation'!$A$55:$F$346,2,0),_xlfn.IFERROR(VLOOKUP($B53,'Privacy Analyst Evaluation'!$A$46:$F$120,2,0),""))&amp;""</f>
        <v>274</v>
      </c>
      <c r="D53" t="s" s="64">
        <f>_xlfn.IFERROR(VLOOKUP($B53,'Institution Evaluation'!$A$55:$F$346,3,0),_xlfn.IFERROR(VLOOKUP($B53,'Privacy Analyst Evaluation'!$A$46:$F$120,3,0),""))&amp;""</f>
        <v>1052</v>
      </c>
      <c r="E53" t="s" s="64">
        <f>_xlfn.IFERROR(VLOOKUP($B53,'Institution Evaluation'!$A$55:$F$346,4,0),_xlfn.IFERROR(VLOOKUP($B53,'Privacy Analyst Evaluation'!$A$46:$F$120,4,0),""))&amp;""</f>
      </c>
      <c r="F53" t="s" s="64">
        <f>_xlfn.IFERROR(VLOOKUP($B53,'Institution Evaluation'!$A$55:$F$346,6,0),_xlfn.IFERROR(VLOOKUP($B53,'Privacy Analyst Evaluation'!$A$46:$F$120,6,0),""))&amp;""</f>
      </c>
      <c r="G53" s="340"/>
      <c r="H53" t="s" s="64">
        <f>_xlfn.IFERROR(IF($H52+1&gt;'(backend scoring)'!$Q$335,"",$H52+1),"")</f>
      </c>
      <c r="I53" t="s" s="64">
        <f>_xlfn.XLOOKUP($H53,'(backend scoring)'!$S$2:$S$333,'(backend scoring)'!$A$2:$A$333,"")</f>
      </c>
      <c r="J53" t="s" s="64">
        <f>_xlfn.IFERROR(VLOOKUP($I53,'Institution Evaluation'!$A$55:$F$346,2,0),_xlfn.IFERROR(VLOOKUP($I53,'Privacy Analyst Evaluation'!$A$46:$F$120,2,0),""))</f>
      </c>
      <c r="K53" t="s" s="64">
        <f>_xlfn.IFERROR(VLOOKUP($I53,'Institution Evaluation'!$A$55:$F$346,3,0),_xlfn.IFERROR(VLOOKUP($I53,'Privacy Analyst Evaluation'!$A$46:$F$120,3,0),""))&amp;""</f>
      </c>
      <c r="L53" t="s" s="64">
        <f>_xlfn.IFERROR(VLOOKUP($I53,'Institution Evaluation'!$A$55:$F$346,4,0),_xlfn.IFERROR(VLOOKUP($I53,'Privacy Analyst Evaluation'!$A$46:$F$120,4,0),""))&amp;""</f>
      </c>
      <c r="M53" t="s" s="64">
        <f>_xlfn.IFERROR(VLOOKUP($I53,'Institution Evaluation'!$A$55:$F$346,6,0),_xlfn.IFERROR(VLOOKUP($I53,'Privacy Analyst Evaluation'!$A$46:$F$120,6,0),""))&amp;""</f>
      </c>
      <c r="N53" s="338"/>
    </row>
    <row r="54" ht="30" customHeight="1">
      <c r="A54" s="339">
        <f>_xlfn.IFERROR(IF($A53+1&gt;'(backend scoring)'!$T$335,"",$A53+1),"")</f>
        <v>30</v>
      </c>
      <c r="B54" t="s" s="64">
        <f>_xlfn.XLOOKUP($A54,'(backend scoring)'!$V$2:$V$333,'(backend scoring)'!$A$2:$A$333,"")</f>
        <v>1251</v>
      </c>
      <c r="C54" t="s" s="64">
        <f>_xlfn.IFERROR(VLOOKUP($B54,'Institution Evaluation'!$A$55:$F$346,2,0),_xlfn.IFERROR(VLOOKUP($B54,'Privacy Analyst Evaluation'!$A$46:$F$120,2,0),""))&amp;""</f>
        <v>276</v>
      </c>
      <c r="D54" t="s" s="64">
        <f>_xlfn.IFERROR(VLOOKUP($B54,'Institution Evaluation'!$A$55:$F$346,3,0),_xlfn.IFERROR(VLOOKUP($B54,'Privacy Analyst Evaluation'!$A$46:$F$120,3,0),""))&amp;""</f>
        <v>1052</v>
      </c>
      <c r="E54" t="s" s="64">
        <f>_xlfn.IFERROR(VLOOKUP($B54,'Institution Evaluation'!$A$55:$F$346,4,0),_xlfn.IFERROR(VLOOKUP($B54,'Privacy Analyst Evaluation'!$A$46:$F$120,4,0),""))&amp;""</f>
        <v>277</v>
      </c>
      <c r="F54" t="s" s="64">
        <f>_xlfn.IFERROR(VLOOKUP($B54,'Institution Evaluation'!$A$55:$F$346,6,0),_xlfn.IFERROR(VLOOKUP($B54,'Privacy Analyst Evaluation'!$A$46:$F$120,6,0),""))&amp;""</f>
      </c>
      <c r="G54" s="340"/>
      <c r="H54" t="s" s="64">
        <f>_xlfn.IFERROR(IF($H53+1&gt;'(backend scoring)'!$Q$335,"",$H53+1),"")</f>
      </c>
      <c r="I54" t="s" s="64">
        <f>_xlfn.XLOOKUP($H54,'(backend scoring)'!$S$2:$S$333,'(backend scoring)'!$A$2:$A$333,"")</f>
      </c>
      <c r="J54" t="s" s="64">
        <f>_xlfn.IFERROR(VLOOKUP($I54,'Institution Evaluation'!$A$55:$F$346,2,0),_xlfn.IFERROR(VLOOKUP($I54,'Privacy Analyst Evaluation'!$A$46:$F$120,2,0),""))</f>
      </c>
      <c r="K54" t="s" s="64">
        <f>_xlfn.IFERROR(VLOOKUP($I54,'Institution Evaluation'!$A$55:$F$346,3,0),_xlfn.IFERROR(VLOOKUP($I54,'Privacy Analyst Evaluation'!$A$46:$F$120,3,0),""))&amp;""</f>
      </c>
      <c r="L54" t="s" s="64">
        <f>_xlfn.IFERROR(VLOOKUP($I54,'Institution Evaluation'!$A$55:$F$346,4,0),_xlfn.IFERROR(VLOOKUP($I54,'Privacy Analyst Evaluation'!$A$46:$F$120,4,0),""))&amp;""</f>
      </c>
      <c r="M54" t="s" s="64">
        <f>_xlfn.IFERROR(VLOOKUP($I54,'Institution Evaluation'!$A$55:$F$346,6,0),_xlfn.IFERROR(VLOOKUP($I54,'Privacy Analyst Evaluation'!$A$46:$F$120,6,0),""))&amp;""</f>
      </c>
      <c r="N54" s="338"/>
    </row>
    <row r="55" ht="75" customHeight="1">
      <c r="A55" s="339">
        <f>_xlfn.IFERROR(IF($A54+1&gt;'(backend scoring)'!$T$335,"",$A54+1),"")</f>
        <v>31</v>
      </c>
      <c r="B55" t="s" s="64">
        <f>_xlfn.XLOOKUP($A55,'(backend scoring)'!$V$2:$V$333,'(backend scoring)'!$A$2:$A$333,"")</f>
        <v>1252</v>
      </c>
      <c r="C55" t="s" s="64">
        <f>_xlfn.IFERROR(VLOOKUP($B55,'Institution Evaluation'!$A$55:$F$346,2,0),_xlfn.IFERROR(VLOOKUP($B55,'Privacy Analyst Evaluation'!$A$46:$F$120,2,0),""))&amp;""</f>
        <v>279</v>
      </c>
      <c r="D55" t="s" s="64">
        <f>_xlfn.IFERROR(VLOOKUP($B55,'Institution Evaluation'!$A$55:$F$346,3,0),_xlfn.IFERROR(VLOOKUP($B55,'Privacy Analyst Evaluation'!$A$46:$F$120,3,0),""))&amp;""</f>
        <v>1052</v>
      </c>
      <c r="E55" t="s" s="64">
        <f>_xlfn.IFERROR(VLOOKUP($B55,'Institution Evaluation'!$A$55:$F$346,4,0),_xlfn.IFERROR(VLOOKUP($B55,'Privacy Analyst Evaluation'!$A$46:$F$120,4,0),""))&amp;""</f>
        <v>280</v>
      </c>
      <c r="F55" t="s" s="64">
        <f>_xlfn.IFERROR(VLOOKUP($B55,'Institution Evaluation'!$A$55:$F$346,6,0),_xlfn.IFERROR(VLOOKUP($B55,'Privacy Analyst Evaluation'!$A$46:$F$120,6,0),""))&amp;""</f>
      </c>
      <c r="G55" s="340"/>
      <c r="H55" t="s" s="64">
        <f>_xlfn.IFERROR(IF($H54+1&gt;'(backend scoring)'!$Q$335,"",$H54+1),"")</f>
      </c>
      <c r="I55" t="s" s="64">
        <f>_xlfn.XLOOKUP($H55,'(backend scoring)'!$S$2:$S$333,'(backend scoring)'!$A$2:$A$333,"")</f>
      </c>
      <c r="J55" t="s" s="64">
        <f>_xlfn.IFERROR(VLOOKUP($I55,'Institution Evaluation'!$A$55:$F$346,2,0),_xlfn.IFERROR(VLOOKUP($I55,'Privacy Analyst Evaluation'!$A$46:$F$120,2,0),""))</f>
      </c>
      <c r="K55" t="s" s="64">
        <f>_xlfn.IFERROR(VLOOKUP($I55,'Institution Evaluation'!$A$55:$F$346,3,0),_xlfn.IFERROR(VLOOKUP($I55,'Privacy Analyst Evaluation'!$A$46:$F$120,3,0),""))&amp;""</f>
      </c>
      <c r="L55" t="s" s="64">
        <f>_xlfn.IFERROR(VLOOKUP($I55,'Institution Evaluation'!$A$55:$F$346,4,0),_xlfn.IFERROR(VLOOKUP($I55,'Privacy Analyst Evaluation'!$A$46:$F$120,4,0),""))&amp;""</f>
      </c>
      <c r="M55" t="s" s="64">
        <f>_xlfn.IFERROR(VLOOKUP($I55,'Institution Evaluation'!$A$55:$F$346,6,0),_xlfn.IFERROR(VLOOKUP($I55,'Privacy Analyst Evaluation'!$A$46:$F$120,6,0),""))&amp;""</f>
      </c>
      <c r="N55" s="338"/>
    </row>
    <row r="56" ht="195" customHeight="1">
      <c r="A56" s="339">
        <f>_xlfn.IFERROR(IF($A55+1&gt;'(backend scoring)'!$T$335,"",$A55+1),"")</f>
        <v>32</v>
      </c>
      <c r="B56" t="s" s="64">
        <f>_xlfn.XLOOKUP($A56,'(backend scoring)'!$V$2:$V$333,'(backend scoring)'!$A$2:$A$333,"")</f>
        <v>1253</v>
      </c>
      <c r="C56" t="s" s="64">
        <f>_xlfn.IFERROR(VLOOKUP($B56,'Institution Evaluation'!$A$55:$F$346,2,0),_xlfn.IFERROR(VLOOKUP($B56,'Privacy Analyst Evaluation'!$A$46:$F$120,2,0),""))&amp;""</f>
        <v>283</v>
      </c>
      <c r="D56" t="s" s="64">
        <f>_xlfn.IFERROR(VLOOKUP($B56,'Institution Evaluation'!$A$55:$F$346,3,0),_xlfn.IFERROR(VLOOKUP($B56,'Privacy Analyst Evaluation'!$A$46:$F$120,3,0),""))&amp;""</f>
      </c>
      <c r="E56" t="s" s="64">
        <f>_xlfn.IFERROR(VLOOKUP($B56,'Institution Evaluation'!$A$55:$F$346,4,0),_xlfn.IFERROR(VLOOKUP($B56,'Privacy Analyst Evaluation'!$A$46:$F$120,4,0),""))&amp;""</f>
      </c>
      <c r="F56" t="s" s="64">
        <f>_xlfn.IFERROR(VLOOKUP($B56,'Institution Evaluation'!$A$55:$F$346,6,0),_xlfn.IFERROR(VLOOKUP($B56,'Privacy Analyst Evaluation'!$A$46:$F$120,6,0),""))&amp;""</f>
      </c>
      <c r="G56" s="340"/>
      <c r="H56" t="s" s="64">
        <f>_xlfn.IFERROR(IF($H55+1&gt;'(backend scoring)'!$Q$335,"",$H55+1),"")</f>
      </c>
      <c r="I56" t="s" s="64">
        <f>_xlfn.XLOOKUP($H56,'(backend scoring)'!$S$2:$S$333,'(backend scoring)'!$A$2:$A$333,"")</f>
      </c>
      <c r="J56" t="s" s="64">
        <f>_xlfn.IFERROR(VLOOKUP($I56,'Institution Evaluation'!$A$55:$F$346,2,0),_xlfn.IFERROR(VLOOKUP($I56,'Privacy Analyst Evaluation'!$A$46:$F$120,2,0),""))</f>
      </c>
      <c r="K56" t="s" s="64">
        <f>_xlfn.IFERROR(VLOOKUP($I56,'Institution Evaluation'!$A$55:$F$346,3,0),_xlfn.IFERROR(VLOOKUP($I56,'Privacy Analyst Evaluation'!$A$46:$F$120,3,0),""))&amp;""</f>
      </c>
      <c r="L56" t="s" s="64">
        <f>_xlfn.IFERROR(VLOOKUP($I56,'Institution Evaluation'!$A$55:$F$346,4,0),_xlfn.IFERROR(VLOOKUP($I56,'Privacy Analyst Evaluation'!$A$46:$F$120,4,0),""))&amp;""</f>
      </c>
      <c r="M56" t="s" s="64">
        <f>_xlfn.IFERROR(VLOOKUP($I56,'Institution Evaluation'!$A$55:$F$346,6,0),_xlfn.IFERROR(VLOOKUP($I56,'Privacy Analyst Evaluation'!$A$46:$F$120,6,0),""))&amp;""</f>
      </c>
      <c r="N56" s="338"/>
    </row>
    <row r="57" ht="90" customHeight="1">
      <c r="A57" s="339">
        <f>_xlfn.IFERROR(IF($A56+1&gt;'(backend scoring)'!$T$335,"",$A56+1),"")</f>
        <v>33</v>
      </c>
      <c r="B57" t="s" s="64">
        <f>_xlfn.XLOOKUP($A57,'(backend scoring)'!$V$2:$V$333,'(backend scoring)'!$A$2:$A$333,"")</f>
        <v>1254</v>
      </c>
      <c r="C57" t="s" s="64">
        <f>_xlfn.IFERROR(VLOOKUP($B57,'Institution Evaluation'!$A$55:$F$346,2,0),_xlfn.IFERROR(VLOOKUP($B57,'Privacy Analyst Evaluation'!$A$46:$F$120,2,0),""))&amp;""</f>
        <v>286</v>
      </c>
      <c r="D57" t="s" s="64">
        <f>_xlfn.IFERROR(VLOOKUP($B57,'Institution Evaluation'!$A$55:$F$346,3,0),_xlfn.IFERROR(VLOOKUP($B57,'Privacy Analyst Evaluation'!$A$46:$F$120,3,0),""))&amp;""</f>
      </c>
      <c r="E57" t="s" s="64">
        <f>_xlfn.IFERROR(VLOOKUP($B57,'Institution Evaluation'!$A$55:$F$346,4,0),_xlfn.IFERROR(VLOOKUP($B57,'Privacy Analyst Evaluation'!$A$46:$F$120,4,0),""))&amp;""</f>
      </c>
      <c r="F57" t="s" s="64">
        <f>_xlfn.IFERROR(VLOOKUP($B57,'Institution Evaluation'!$A$55:$F$346,6,0),_xlfn.IFERROR(VLOOKUP($B57,'Privacy Analyst Evaluation'!$A$46:$F$120,6,0),""))&amp;""</f>
      </c>
      <c r="G57" s="340"/>
      <c r="H57" t="s" s="64">
        <f>_xlfn.IFERROR(IF($H56+1&gt;'(backend scoring)'!$Q$335,"",$H56+1),"")</f>
      </c>
      <c r="I57" t="s" s="64">
        <f>_xlfn.XLOOKUP($H57,'(backend scoring)'!$S$2:$S$333,'(backend scoring)'!$A$2:$A$333,"")</f>
      </c>
      <c r="J57" t="s" s="64">
        <f>_xlfn.IFERROR(VLOOKUP($I57,'Institution Evaluation'!$A$55:$F$346,2,0),_xlfn.IFERROR(VLOOKUP($I57,'Privacy Analyst Evaluation'!$A$46:$F$120,2,0),""))</f>
      </c>
      <c r="K57" t="s" s="64">
        <f>_xlfn.IFERROR(VLOOKUP($I57,'Institution Evaluation'!$A$55:$F$346,3,0),_xlfn.IFERROR(VLOOKUP($I57,'Privacy Analyst Evaluation'!$A$46:$F$120,3,0),""))&amp;""</f>
      </c>
      <c r="L57" t="s" s="64">
        <f>_xlfn.IFERROR(VLOOKUP($I57,'Institution Evaluation'!$A$55:$F$346,4,0),_xlfn.IFERROR(VLOOKUP($I57,'Privacy Analyst Evaluation'!$A$46:$F$120,4,0),""))&amp;""</f>
      </c>
      <c r="M57" t="s" s="64">
        <f>_xlfn.IFERROR(VLOOKUP($I57,'Institution Evaluation'!$A$55:$F$346,6,0),_xlfn.IFERROR(VLOOKUP($I57,'Privacy Analyst Evaluation'!$A$46:$F$120,6,0),""))&amp;""</f>
      </c>
      <c r="N57" s="338"/>
    </row>
    <row r="58" ht="75" customHeight="1">
      <c r="A58" s="339">
        <f>_xlfn.IFERROR(IF($A57+1&gt;'(backend scoring)'!$T$335,"",$A57+1),"")</f>
        <v>34</v>
      </c>
      <c r="B58" t="s" s="64">
        <f>_xlfn.XLOOKUP($A58,'(backend scoring)'!$V$2:$V$333,'(backend scoring)'!$A$2:$A$333,"")</f>
        <v>1255</v>
      </c>
      <c r="C58" t="s" s="64">
        <f>_xlfn.IFERROR(VLOOKUP($B58,'Institution Evaluation'!$A$55:$F$346,2,0),_xlfn.IFERROR(VLOOKUP($B58,'Privacy Analyst Evaluation'!$A$46:$F$120,2,0),""))&amp;""</f>
        <v>143</v>
      </c>
      <c r="D58" t="s" s="64">
        <f>_xlfn.IFERROR(VLOOKUP($B58,'Institution Evaluation'!$A$55:$F$346,3,0),_xlfn.IFERROR(VLOOKUP($B58,'Privacy Analyst Evaluation'!$A$46:$F$120,3,0),""))&amp;""</f>
        <v>1052</v>
      </c>
      <c r="E58" t="s" s="64">
        <f>_xlfn.IFERROR(VLOOKUP($B58,'Institution Evaluation'!$A$55:$F$346,4,0),_xlfn.IFERROR(VLOOKUP($B58,'Privacy Analyst Evaluation'!$A$46:$F$120,4,0),""))&amp;""</f>
        <v>1075</v>
      </c>
      <c r="F58" t="s" s="64">
        <f>_xlfn.IFERROR(VLOOKUP($B58,'Institution Evaluation'!$A$55:$F$346,6,0),_xlfn.IFERROR(VLOOKUP($B58,'Privacy Analyst Evaluation'!$A$46:$F$120,6,0),""))&amp;""</f>
      </c>
      <c r="G58" s="340"/>
      <c r="H58" t="s" s="64">
        <f>_xlfn.IFERROR(IF($H57+1&gt;'(backend scoring)'!$Q$335,"",$H57+1),"")</f>
      </c>
      <c r="I58" t="s" s="64">
        <f>_xlfn.XLOOKUP($H58,'(backend scoring)'!$S$2:$S$333,'(backend scoring)'!$A$2:$A$333,"")</f>
      </c>
      <c r="J58" t="s" s="64">
        <f>_xlfn.IFERROR(VLOOKUP($I58,'Institution Evaluation'!$A$55:$F$346,2,0),_xlfn.IFERROR(VLOOKUP($I58,'Privacy Analyst Evaluation'!$A$46:$F$120,2,0),""))</f>
      </c>
      <c r="K58" t="s" s="64">
        <f>_xlfn.IFERROR(VLOOKUP($I58,'Institution Evaluation'!$A$55:$F$346,3,0),_xlfn.IFERROR(VLOOKUP($I58,'Privacy Analyst Evaluation'!$A$46:$F$120,3,0),""))&amp;""</f>
      </c>
      <c r="L58" t="s" s="64">
        <f>_xlfn.IFERROR(VLOOKUP($I58,'Institution Evaluation'!$A$55:$F$346,4,0),_xlfn.IFERROR(VLOOKUP($I58,'Privacy Analyst Evaluation'!$A$46:$F$120,4,0),""))&amp;""</f>
      </c>
      <c r="M58" t="s" s="64">
        <f>_xlfn.IFERROR(VLOOKUP($I58,'Institution Evaluation'!$A$55:$F$346,6,0),_xlfn.IFERROR(VLOOKUP($I58,'Privacy Analyst Evaluation'!$A$46:$F$120,6,0),""))&amp;""</f>
      </c>
      <c r="N58" s="338"/>
    </row>
    <row r="59" ht="45" customHeight="1">
      <c r="A59" s="339">
        <f>_xlfn.IFERROR(IF($A58+1&gt;'(backend scoring)'!$T$335,"",$A58+1),"")</f>
        <v>35</v>
      </c>
      <c r="B59" t="s" s="64">
        <f>_xlfn.XLOOKUP($A59,'(backend scoring)'!$V$2:$V$333,'(backend scoring)'!$A$2:$A$333,"")</f>
        <v>1256</v>
      </c>
      <c r="C59" t="s" s="64">
        <f>_xlfn.IFERROR(VLOOKUP($B59,'Institution Evaluation'!$A$55:$F$346,2,0),_xlfn.IFERROR(VLOOKUP($B59,'Privacy Analyst Evaluation'!$A$46:$F$120,2,0),""))&amp;""</f>
        <v>147</v>
      </c>
      <c r="D59" t="s" s="64">
        <f>_xlfn.IFERROR(VLOOKUP($B59,'Institution Evaluation'!$A$55:$F$346,3,0),_xlfn.IFERROR(VLOOKUP($B59,'Privacy Analyst Evaluation'!$A$46:$F$120,3,0),""))&amp;""</f>
        <v>1077</v>
      </c>
      <c r="E59" t="s" s="64">
        <f>_xlfn.IFERROR(VLOOKUP($B59,'Institution Evaluation'!$A$55:$F$346,4,0),_xlfn.IFERROR(VLOOKUP($B59,'Privacy Analyst Evaluation'!$A$46:$F$120,4,0),""))&amp;""</f>
      </c>
      <c r="F59" t="s" s="64">
        <f>_xlfn.IFERROR(VLOOKUP($B59,'Institution Evaluation'!$A$55:$F$346,6,0),_xlfn.IFERROR(VLOOKUP($B59,'Privacy Analyst Evaluation'!$A$46:$F$120,6,0),""))&amp;""</f>
      </c>
      <c r="G59" s="340"/>
      <c r="H59" t="s" s="64">
        <f>_xlfn.IFERROR(IF($H58+1&gt;'(backend scoring)'!$Q$335,"",$H58+1),"")</f>
      </c>
      <c r="I59" t="s" s="64">
        <f>_xlfn.XLOOKUP($H59,'(backend scoring)'!$S$2:$S$333,'(backend scoring)'!$A$2:$A$333,"")</f>
      </c>
      <c r="J59" t="s" s="64">
        <f>_xlfn.IFERROR(VLOOKUP($I59,'Institution Evaluation'!$A$55:$F$346,2,0),_xlfn.IFERROR(VLOOKUP($I59,'Privacy Analyst Evaluation'!$A$46:$F$120,2,0),""))</f>
      </c>
      <c r="K59" t="s" s="64">
        <f>_xlfn.IFERROR(VLOOKUP($I59,'Institution Evaluation'!$A$55:$F$346,3,0),_xlfn.IFERROR(VLOOKUP($I59,'Privacy Analyst Evaluation'!$A$46:$F$120,3,0),""))&amp;""</f>
      </c>
      <c r="L59" t="s" s="64">
        <f>_xlfn.IFERROR(VLOOKUP($I59,'Institution Evaluation'!$A$55:$F$346,4,0),_xlfn.IFERROR(VLOOKUP($I59,'Privacy Analyst Evaluation'!$A$46:$F$120,4,0),""))&amp;""</f>
      </c>
      <c r="M59" t="s" s="64">
        <f>_xlfn.IFERROR(VLOOKUP($I59,'Institution Evaluation'!$A$55:$F$346,6,0),_xlfn.IFERROR(VLOOKUP($I59,'Privacy Analyst Evaluation'!$A$46:$F$120,6,0),""))&amp;""</f>
      </c>
      <c r="N59" s="338"/>
    </row>
    <row r="60" ht="75" customHeight="1">
      <c r="A60" s="339">
        <f>_xlfn.IFERROR(IF($A59+1&gt;'(backend scoring)'!$T$335,"",$A59+1),"")</f>
        <v>36</v>
      </c>
      <c r="B60" t="s" s="64">
        <f>_xlfn.XLOOKUP($A60,'(backend scoring)'!$V$2:$V$333,'(backend scoring)'!$A$2:$A$333,"")</f>
        <v>1257</v>
      </c>
      <c r="C60" t="s" s="64">
        <f>_xlfn.IFERROR(VLOOKUP($B60,'Institution Evaluation'!$A$55:$F$346,2,0),_xlfn.IFERROR(VLOOKUP($B60,'Privacy Analyst Evaluation'!$A$46:$F$120,2,0),""))&amp;""</f>
        <v>151</v>
      </c>
      <c r="D60" t="s" s="64">
        <f>_xlfn.IFERROR(VLOOKUP($B60,'Institution Evaluation'!$A$55:$F$346,3,0),_xlfn.IFERROR(VLOOKUP($B60,'Privacy Analyst Evaluation'!$A$46:$F$120,3,0),""))&amp;""</f>
        <v>1077</v>
      </c>
      <c r="E60" t="s" s="64">
        <f>_xlfn.IFERROR(VLOOKUP($B60,'Institution Evaluation'!$A$55:$F$346,4,0),_xlfn.IFERROR(VLOOKUP($B60,'Privacy Analyst Evaluation'!$A$46:$F$120,4,0),""))&amp;""</f>
      </c>
      <c r="F60" t="s" s="64">
        <f>_xlfn.IFERROR(VLOOKUP($B60,'Institution Evaluation'!$A$55:$F$346,6,0),_xlfn.IFERROR(VLOOKUP($B60,'Privacy Analyst Evaluation'!$A$46:$F$120,6,0),""))&amp;""</f>
      </c>
      <c r="G60" s="340"/>
      <c r="H60" t="s" s="64">
        <f>_xlfn.IFERROR(IF($H59+1&gt;'(backend scoring)'!$Q$335,"",$H59+1),"")</f>
      </c>
      <c r="I60" t="s" s="64">
        <f>_xlfn.XLOOKUP($H60,'(backend scoring)'!$S$2:$S$333,'(backend scoring)'!$A$2:$A$333,"")</f>
      </c>
      <c r="J60" t="s" s="64">
        <f>_xlfn.IFERROR(VLOOKUP($I60,'Institution Evaluation'!$A$55:$F$346,2,0),_xlfn.IFERROR(VLOOKUP($I60,'Privacy Analyst Evaluation'!$A$46:$F$120,2,0),""))</f>
      </c>
      <c r="K60" t="s" s="64">
        <f>_xlfn.IFERROR(VLOOKUP($I60,'Institution Evaluation'!$A$55:$F$346,3,0),_xlfn.IFERROR(VLOOKUP($I60,'Privacy Analyst Evaluation'!$A$46:$F$120,3,0),""))&amp;""</f>
      </c>
      <c r="L60" t="s" s="64">
        <f>_xlfn.IFERROR(VLOOKUP($I60,'Institution Evaluation'!$A$55:$F$346,4,0),_xlfn.IFERROR(VLOOKUP($I60,'Privacy Analyst Evaluation'!$A$46:$F$120,4,0),""))&amp;""</f>
      </c>
      <c r="M60" t="s" s="64">
        <f>_xlfn.IFERROR(VLOOKUP($I60,'Institution Evaluation'!$A$55:$F$346,6,0),_xlfn.IFERROR(VLOOKUP($I60,'Privacy Analyst Evaluation'!$A$46:$F$120,6,0),""))&amp;""</f>
      </c>
      <c r="N60" s="338"/>
    </row>
    <row r="61" ht="105" customHeight="1">
      <c r="A61" s="339">
        <f>_xlfn.IFERROR(IF($A60+1&gt;'(backend scoring)'!$T$335,"",$A60+1),"")</f>
        <v>37</v>
      </c>
      <c r="B61" t="s" s="64">
        <f>_xlfn.XLOOKUP($A61,'(backend scoring)'!$V$2:$V$333,'(backend scoring)'!$A$2:$A$333,"")</f>
        <v>1258</v>
      </c>
      <c r="C61" t="s" s="64">
        <f>_xlfn.IFERROR(VLOOKUP($B61,'Institution Evaluation'!$A$55:$F$346,2,0),_xlfn.IFERROR(VLOOKUP($B61,'Privacy Analyst Evaluation'!$A$46:$F$120,2,0),""))&amp;""</f>
        <v>308</v>
      </c>
      <c r="D61" t="s" s="64">
        <f>_xlfn.IFERROR(VLOOKUP($B61,'Institution Evaluation'!$A$55:$F$346,3,0),_xlfn.IFERROR(VLOOKUP($B61,'Privacy Analyst Evaluation'!$A$46:$F$120,3,0),""))&amp;""</f>
        <v>1052</v>
      </c>
      <c r="E61" t="s" s="64">
        <f>_xlfn.IFERROR(VLOOKUP($B61,'Institution Evaluation'!$A$55:$F$346,4,0),_xlfn.IFERROR(VLOOKUP($B61,'Privacy Analyst Evaluation'!$A$46:$F$120,4,0),""))&amp;""</f>
      </c>
      <c r="F61" t="s" s="64">
        <f>_xlfn.IFERROR(VLOOKUP($B61,'Institution Evaluation'!$A$55:$F$346,6,0),_xlfn.IFERROR(VLOOKUP($B61,'Privacy Analyst Evaluation'!$A$46:$F$120,6,0),""))&amp;""</f>
      </c>
      <c r="G61" s="340"/>
      <c r="H61" t="s" s="64">
        <f>_xlfn.IFERROR(IF($H60+1&gt;'(backend scoring)'!$Q$335,"",$H60+1),"")</f>
      </c>
      <c r="I61" t="s" s="64">
        <f>_xlfn.XLOOKUP($H61,'(backend scoring)'!$S$2:$S$333,'(backend scoring)'!$A$2:$A$333,"")</f>
      </c>
      <c r="J61" t="s" s="64">
        <f>_xlfn.IFERROR(VLOOKUP($I61,'Institution Evaluation'!$A$55:$F$346,2,0),_xlfn.IFERROR(VLOOKUP($I61,'Privacy Analyst Evaluation'!$A$46:$F$120,2,0),""))</f>
      </c>
      <c r="K61" t="s" s="64">
        <f>_xlfn.IFERROR(VLOOKUP($I61,'Institution Evaluation'!$A$55:$F$346,3,0),_xlfn.IFERROR(VLOOKUP($I61,'Privacy Analyst Evaluation'!$A$46:$F$120,3,0),""))&amp;""</f>
      </c>
      <c r="L61" t="s" s="64">
        <f>_xlfn.IFERROR(VLOOKUP($I61,'Institution Evaluation'!$A$55:$F$346,4,0),_xlfn.IFERROR(VLOOKUP($I61,'Privacy Analyst Evaluation'!$A$46:$F$120,4,0),""))&amp;""</f>
      </c>
      <c r="M61" t="s" s="64">
        <f>_xlfn.IFERROR(VLOOKUP($I61,'Institution Evaluation'!$A$55:$F$346,6,0),_xlfn.IFERROR(VLOOKUP($I61,'Privacy Analyst Evaluation'!$A$46:$F$120,6,0),""))&amp;""</f>
      </c>
      <c r="N61" s="338"/>
    </row>
    <row r="62" ht="60" customHeight="1">
      <c r="A62" s="339">
        <f>_xlfn.IFERROR(IF($A61+1&gt;'(backend scoring)'!$T$335,"",$A61+1),"")</f>
        <v>38</v>
      </c>
      <c r="B62" t="s" s="64">
        <f>_xlfn.XLOOKUP($A62,'(backend scoring)'!$V$2:$V$333,'(backend scoring)'!$A$2:$A$333,"")</f>
        <v>1259</v>
      </c>
      <c r="C62" t="s" s="64">
        <f>_xlfn.IFERROR(VLOOKUP($B62,'Institution Evaluation'!$A$55:$F$346,2,0),_xlfn.IFERROR(VLOOKUP($B62,'Privacy Analyst Evaluation'!$A$46:$F$120,2,0),""))&amp;""</f>
        <v>310</v>
      </c>
      <c r="D62" t="s" s="64">
        <f>_xlfn.IFERROR(VLOOKUP($B62,'Institution Evaluation'!$A$55:$F$346,3,0),_xlfn.IFERROR(VLOOKUP($B62,'Privacy Analyst Evaluation'!$A$46:$F$120,3,0),""))&amp;""</f>
        <v>1052</v>
      </c>
      <c r="E62" t="s" s="64">
        <f>_xlfn.IFERROR(VLOOKUP($B62,'Institution Evaluation'!$A$55:$F$346,4,0),_xlfn.IFERROR(VLOOKUP($B62,'Privacy Analyst Evaluation'!$A$46:$F$120,4,0),""))&amp;""</f>
        <v>311</v>
      </c>
      <c r="F62" t="s" s="64">
        <f>_xlfn.IFERROR(VLOOKUP($B62,'Institution Evaluation'!$A$55:$F$346,6,0),_xlfn.IFERROR(VLOOKUP($B62,'Privacy Analyst Evaluation'!$A$46:$F$120,6,0),""))&amp;""</f>
      </c>
      <c r="G62" s="340"/>
      <c r="H62" t="s" s="64">
        <f>_xlfn.IFERROR(IF($H61+1&gt;'(backend scoring)'!$Q$335,"",$H61+1),"")</f>
      </c>
      <c r="I62" t="s" s="64">
        <f>_xlfn.XLOOKUP($H62,'(backend scoring)'!$S$2:$S$333,'(backend scoring)'!$A$2:$A$333,"")</f>
      </c>
      <c r="J62" t="s" s="64">
        <f>_xlfn.IFERROR(VLOOKUP($I62,'Institution Evaluation'!$A$55:$F$346,2,0),_xlfn.IFERROR(VLOOKUP($I62,'Privacy Analyst Evaluation'!$A$46:$F$120,2,0),""))</f>
      </c>
      <c r="K62" t="s" s="64">
        <f>_xlfn.IFERROR(VLOOKUP($I62,'Institution Evaluation'!$A$55:$F$346,3,0),_xlfn.IFERROR(VLOOKUP($I62,'Privacy Analyst Evaluation'!$A$46:$F$120,3,0),""))&amp;""</f>
      </c>
      <c r="L62" t="s" s="64">
        <f>_xlfn.IFERROR(VLOOKUP($I62,'Institution Evaluation'!$A$55:$F$346,4,0),_xlfn.IFERROR(VLOOKUP($I62,'Privacy Analyst Evaluation'!$A$46:$F$120,4,0),""))&amp;""</f>
      </c>
      <c r="M62" t="s" s="64">
        <f>_xlfn.IFERROR(VLOOKUP($I62,'Institution Evaluation'!$A$55:$F$346,6,0),_xlfn.IFERROR(VLOOKUP($I62,'Privacy Analyst Evaluation'!$A$46:$F$120,6,0),""))&amp;""</f>
      </c>
      <c r="N62" s="338"/>
    </row>
    <row r="63" ht="75" customHeight="1">
      <c r="A63" s="339">
        <f>_xlfn.IFERROR(IF($A62+1&gt;'(backend scoring)'!$T$335,"",$A62+1),"")</f>
        <v>39</v>
      </c>
      <c r="B63" t="s" s="64">
        <f>_xlfn.XLOOKUP($A63,'(backend scoring)'!$V$2:$V$333,'(backend scoring)'!$A$2:$A$333,"")</f>
        <v>1260</v>
      </c>
      <c r="C63" t="s" s="64">
        <f>_xlfn.IFERROR(VLOOKUP($B63,'Institution Evaluation'!$A$55:$F$346,2,0),_xlfn.IFERROR(VLOOKUP($B63,'Privacy Analyst Evaluation'!$A$46:$F$120,2,0),""))&amp;""</f>
        <v>314</v>
      </c>
      <c r="D63" t="s" s="64">
        <f>_xlfn.IFERROR(VLOOKUP($B63,'Institution Evaluation'!$A$55:$F$346,3,0),_xlfn.IFERROR(VLOOKUP($B63,'Privacy Analyst Evaluation'!$A$46:$F$120,3,0),""))&amp;""</f>
        <v>1052</v>
      </c>
      <c r="E63" t="s" s="64">
        <f>_xlfn.IFERROR(VLOOKUP($B63,'Institution Evaluation'!$A$55:$F$346,4,0),_xlfn.IFERROR(VLOOKUP($B63,'Privacy Analyst Evaluation'!$A$46:$F$120,4,0),""))&amp;""</f>
        <v>315</v>
      </c>
      <c r="F63" t="s" s="64">
        <f>_xlfn.IFERROR(VLOOKUP($B63,'Institution Evaluation'!$A$55:$F$346,6,0),_xlfn.IFERROR(VLOOKUP($B63,'Privacy Analyst Evaluation'!$A$46:$F$120,6,0),""))&amp;""</f>
      </c>
      <c r="G63" s="340"/>
      <c r="H63" t="s" s="64">
        <f>_xlfn.IFERROR(IF($H62+1&gt;'(backend scoring)'!$Q$335,"",$H62+1),"")</f>
      </c>
      <c r="I63" t="s" s="64">
        <f>_xlfn.XLOOKUP($H63,'(backend scoring)'!$S$2:$S$333,'(backend scoring)'!$A$2:$A$333,"")</f>
      </c>
      <c r="J63" t="s" s="64">
        <f>_xlfn.IFERROR(VLOOKUP($I63,'Institution Evaluation'!$A$55:$F$346,2,0),_xlfn.IFERROR(VLOOKUP($I63,'Privacy Analyst Evaluation'!$A$46:$F$120,2,0),""))</f>
      </c>
      <c r="K63" t="s" s="64">
        <f>_xlfn.IFERROR(VLOOKUP($I63,'Institution Evaluation'!$A$55:$F$346,3,0),_xlfn.IFERROR(VLOOKUP($I63,'Privacy Analyst Evaluation'!$A$46:$F$120,3,0),""))&amp;""</f>
      </c>
      <c r="L63" t="s" s="64">
        <f>_xlfn.IFERROR(VLOOKUP($I63,'Institution Evaluation'!$A$55:$F$346,4,0),_xlfn.IFERROR(VLOOKUP($I63,'Privacy Analyst Evaluation'!$A$46:$F$120,4,0),""))&amp;""</f>
      </c>
      <c r="M63" t="s" s="64">
        <f>_xlfn.IFERROR(VLOOKUP($I63,'Institution Evaluation'!$A$55:$F$346,6,0),_xlfn.IFERROR(VLOOKUP($I63,'Privacy Analyst Evaluation'!$A$46:$F$120,6,0),""))&amp;""</f>
      </c>
      <c r="N63" s="338"/>
    </row>
    <row r="64" ht="75" customHeight="1">
      <c r="A64" s="339">
        <f>_xlfn.IFERROR(IF($A63+1&gt;'(backend scoring)'!$T$335,"",$A63+1),"")</f>
        <v>40</v>
      </c>
      <c r="B64" t="s" s="64">
        <f>_xlfn.XLOOKUP($A64,'(backend scoring)'!$V$2:$V$333,'(backend scoring)'!$A$2:$A$333,"")</f>
        <v>1261</v>
      </c>
      <c r="C64" t="s" s="64">
        <f>_xlfn.IFERROR(VLOOKUP($B64,'Institution Evaluation'!$A$55:$F$346,2,0),_xlfn.IFERROR(VLOOKUP($B64,'Privacy Analyst Evaluation'!$A$46:$F$120,2,0),""))&amp;""</f>
        <v>318</v>
      </c>
      <c r="D64" t="s" s="64">
        <f>_xlfn.IFERROR(VLOOKUP($B64,'Institution Evaluation'!$A$55:$F$346,3,0),_xlfn.IFERROR(VLOOKUP($B64,'Privacy Analyst Evaluation'!$A$46:$F$120,3,0),""))&amp;""</f>
      </c>
      <c r="E64" t="s" s="64">
        <f>_xlfn.IFERROR(VLOOKUP($B64,'Institution Evaluation'!$A$55:$F$346,4,0),_xlfn.IFERROR(VLOOKUP($B64,'Privacy Analyst Evaluation'!$A$46:$F$120,4,0),""))&amp;""</f>
      </c>
      <c r="F64" t="s" s="64">
        <f>_xlfn.IFERROR(VLOOKUP($B64,'Institution Evaluation'!$A$55:$F$346,6,0),_xlfn.IFERROR(VLOOKUP($B64,'Privacy Analyst Evaluation'!$A$46:$F$120,6,0),""))&amp;""</f>
      </c>
      <c r="G64" s="340"/>
      <c r="H64" t="s" s="64">
        <f>_xlfn.IFERROR(IF($H63+1&gt;'(backend scoring)'!$Q$335,"",$H63+1),"")</f>
      </c>
      <c r="I64" t="s" s="64">
        <f>_xlfn.XLOOKUP($H64,'(backend scoring)'!$S$2:$S$333,'(backend scoring)'!$A$2:$A$333,"")</f>
      </c>
      <c r="J64" t="s" s="64">
        <f>_xlfn.IFERROR(VLOOKUP($I64,'Institution Evaluation'!$A$55:$F$346,2,0),_xlfn.IFERROR(VLOOKUP($I64,'Privacy Analyst Evaluation'!$A$46:$F$120,2,0),""))</f>
      </c>
      <c r="K64" t="s" s="64">
        <f>_xlfn.IFERROR(VLOOKUP($I64,'Institution Evaluation'!$A$55:$F$346,3,0),_xlfn.IFERROR(VLOOKUP($I64,'Privacy Analyst Evaluation'!$A$46:$F$120,3,0),""))&amp;""</f>
      </c>
      <c r="L64" t="s" s="64">
        <f>_xlfn.IFERROR(VLOOKUP($I64,'Institution Evaluation'!$A$55:$F$346,4,0),_xlfn.IFERROR(VLOOKUP($I64,'Privacy Analyst Evaluation'!$A$46:$F$120,4,0),""))&amp;""</f>
      </c>
      <c r="M64" t="s" s="64">
        <f>_xlfn.IFERROR(VLOOKUP($I64,'Institution Evaluation'!$A$55:$F$346,6,0),_xlfn.IFERROR(VLOOKUP($I64,'Privacy Analyst Evaluation'!$A$46:$F$120,6,0),""))&amp;""</f>
      </c>
      <c r="N64" s="338"/>
    </row>
    <row r="65" ht="60" customHeight="1">
      <c r="A65" s="339">
        <f>_xlfn.IFERROR(IF($A64+1&gt;'(backend scoring)'!$T$335,"",$A64+1),"")</f>
        <v>41</v>
      </c>
      <c r="B65" t="s" s="64">
        <f>_xlfn.XLOOKUP($A65,'(backend scoring)'!$V$2:$V$333,'(backend scoring)'!$A$2:$A$333,"")</f>
        <v>1262</v>
      </c>
      <c r="C65" t="s" s="64">
        <f>_xlfn.IFERROR(VLOOKUP($B65,'Institution Evaluation'!$A$55:$F$346,2,0),_xlfn.IFERROR(VLOOKUP($B65,'Privacy Analyst Evaluation'!$A$46:$F$120,2,0),""))&amp;""</f>
        <v>320</v>
      </c>
      <c r="D65" t="s" s="64">
        <f>_xlfn.IFERROR(VLOOKUP($B65,'Institution Evaluation'!$A$55:$F$346,3,0),_xlfn.IFERROR(VLOOKUP($B65,'Privacy Analyst Evaluation'!$A$46:$F$120,3,0),""))&amp;""</f>
        <v>1047</v>
      </c>
      <c r="E65" t="s" s="64">
        <f>_xlfn.IFERROR(VLOOKUP($B65,'Institution Evaluation'!$A$55:$F$346,4,0),_xlfn.IFERROR(VLOOKUP($B65,'Privacy Analyst Evaluation'!$A$46:$F$120,4,0),""))&amp;""</f>
        <v>321</v>
      </c>
      <c r="F65" t="s" s="64">
        <f>_xlfn.IFERROR(VLOOKUP($B65,'Institution Evaluation'!$A$55:$F$346,6,0),_xlfn.IFERROR(VLOOKUP($B65,'Privacy Analyst Evaluation'!$A$46:$F$120,6,0),""))&amp;""</f>
      </c>
      <c r="G65" s="340"/>
      <c r="H65" t="s" s="64">
        <f>_xlfn.IFERROR(IF($H64+1&gt;'(backend scoring)'!$Q$335,"",$H64+1),"")</f>
      </c>
      <c r="I65" t="s" s="64">
        <f>_xlfn.XLOOKUP($H65,'(backend scoring)'!$S$2:$S$333,'(backend scoring)'!$A$2:$A$333,"")</f>
      </c>
      <c r="J65" t="s" s="64">
        <f>_xlfn.IFERROR(VLOOKUP($I65,'Institution Evaluation'!$A$55:$F$346,2,0),_xlfn.IFERROR(VLOOKUP($I65,'Privacy Analyst Evaluation'!$A$46:$F$120,2,0),""))</f>
      </c>
      <c r="K65" t="s" s="64">
        <f>_xlfn.IFERROR(VLOOKUP($I65,'Institution Evaluation'!$A$55:$F$346,3,0),_xlfn.IFERROR(VLOOKUP($I65,'Privacy Analyst Evaluation'!$A$46:$F$120,3,0),""))&amp;""</f>
      </c>
      <c r="L65" t="s" s="64">
        <f>_xlfn.IFERROR(VLOOKUP($I65,'Institution Evaluation'!$A$55:$F$346,4,0),_xlfn.IFERROR(VLOOKUP($I65,'Privacy Analyst Evaluation'!$A$46:$F$120,4,0),""))&amp;""</f>
      </c>
      <c r="M65" t="s" s="64">
        <f>_xlfn.IFERROR(VLOOKUP($I65,'Institution Evaluation'!$A$55:$F$346,6,0),_xlfn.IFERROR(VLOOKUP($I65,'Privacy Analyst Evaluation'!$A$46:$F$120,6,0),""))&amp;""</f>
      </c>
      <c r="N65" s="338"/>
    </row>
    <row r="66" ht="45" customHeight="1">
      <c r="A66" s="339">
        <f>_xlfn.IFERROR(IF($A65+1&gt;'(backend scoring)'!$T$335,"",$A65+1),"")</f>
        <v>42</v>
      </c>
      <c r="B66" t="s" s="64">
        <f>_xlfn.XLOOKUP($A66,'(backend scoring)'!$V$2:$V$333,'(backend scoring)'!$A$2:$A$333,"")</f>
        <v>1263</v>
      </c>
      <c r="C66" t="s" s="64">
        <f>_xlfn.IFERROR(VLOOKUP($B66,'Institution Evaluation'!$A$55:$F$346,2,0),_xlfn.IFERROR(VLOOKUP($B66,'Privacy Analyst Evaluation'!$A$46:$F$120,2,0),""))&amp;""</f>
        <v>324</v>
      </c>
      <c r="D66" t="s" s="64">
        <f>_xlfn.IFERROR(VLOOKUP($B66,'Institution Evaluation'!$A$55:$F$346,3,0),_xlfn.IFERROR(VLOOKUP($B66,'Privacy Analyst Evaluation'!$A$46:$F$120,3,0),""))&amp;""</f>
        <v>1047</v>
      </c>
      <c r="E66" t="s" s="64">
        <f>_xlfn.IFERROR(VLOOKUP($B66,'Institution Evaluation'!$A$55:$F$346,4,0),_xlfn.IFERROR(VLOOKUP($B66,'Privacy Analyst Evaluation'!$A$46:$F$120,4,0),""))&amp;""</f>
      </c>
      <c r="F66" t="s" s="64">
        <f>_xlfn.IFERROR(VLOOKUP($B66,'Institution Evaluation'!$A$55:$F$346,6,0),_xlfn.IFERROR(VLOOKUP($B66,'Privacy Analyst Evaluation'!$A$46:$F$120,6,0),""))&amp;""</f>
      </c>
      <c r="G66" s="340"/>
      <c r="H66" t="s" s="64">
        <f>_xlfn.IFERROR(IF($H65+1&gt;'(backend scoring)'!$Q$335,"",$H65+1),"")</f>
      </c>
      <c r="I66" t="s" s="64">
        <f>_xlfn.XLOOKUP($H66,'(backend scoring)'!$S$2:$S$333,'(backend scoring)'!$A$2:$A$333,"")</f>
      </c>
      <c r="J66" t="s" s="64">
        <f>_xlfn.IFERROR(VLOOKUP($I66,'Institution Evaluation'!$A$55:$F$346,2,0),_xlfn.IFERROR(VLOOKUP($I66,'Privacy Analyst Evaluation'!$A$46:$F$120,2,0),""))</f>
      </c>
      <c r="K66" t="s" s="64">
        <f>_xlfn.IFERROR(VLOOKUP($I66,'Institution Evaluation'!$A$55:$F$346,3,0),_xlfn.IFERROR(VLOOKUP($I66,'Privacy Analyst Evaluation'!$A$46:$F$120,3,0),""))&amp;""</f>
      </c>
      <c r="L66" t="s" s="64">
        <f>_xlfn.IFERROR(VLOOKUP($I66,'Institution Evaluation'!$A$55:$F$346,4,0),_xlfn.IFERROR(VLOOKUP($I66,'Privacy Analyst Evaluation'!$A$46:$F$120,4,0),""))&amp;""</f>
      </c>
      <c r="M66" t="s" s="64">
        <f>_xlfn.IFERROR(VLOOKUP($I66,'Institution Evaluation'!$A$55:$F$346,6,0),_xlfn.IFERROR(VLOOKUP($I66,'Privacy Analyst Evaluation'!$A$46:$F$120,6,0),""))&amp;""</f>
      </c>
      <c r="N66" s="338"/>
    </row>
    <row r="67" ht="75" customHeight="1">
      <c r="A67" s="339">
        <f>_xlfn.IFERROR(IF($A66+1&gt;'(backend scoring)'!$T$335,"",$A66+1),"")</f>
        <v>43</v>
      </c>
      <c r="B67" t="s" s="64">
        <f>_xlfn.XLOOKUP($A67,'(backend scoring)'!$V$2:$V$333,'(backend scoring)'!$A$2:$A$333,"")</f>
        <v>1264</v>
      </c>
      <c r="C67" t="s" s="64">
        <f>_xlfn.IFERROR(VLOOKUP($B67,'Institution Evaluation'!$A$55:$F$346,2,0),_xlfn.IFERROR(VLOOKUP($B67,'Privacy Analyst Evaluation'!$A$46:$F$120,2,0),""))&amp;""</f>
        <v>327</v>
      </c>
      <c r="D67" t="s" s="64">
        <f>_xlfn.IFERROR(VLOOKUP($B67,'Institution Evaluation'!$A$55:$F$346,3,0),_xlfn.IFERROR(VLOOKUP($B67,'Privacy Analyst Evaluation'!$A$46:$F$120,3,0),""))&amp;""</f>
        <v>1052</v>
      </c>
      <c r="E67" t="s" s="64">
        <f>_xlfn.IFERROR(VLOOKUP($B67,'Institution Evaluation'!$A$55:$F$346,4,0),_xlfn.IFERROR(VLOOKUP($B67,'Privacy Analyst Evaluation'!$A$46:$F$120,4,0),""))&amp;""</f>
        <v>328</v>
      </c>
      <c r="F67" t="s" s="64">
        <f>_xlfn.IFERROR(VLOOKUP($B67,'Institution Evaluation'!$A$55:$F$346,6,0),_xlfn.IFERROR(VLOOKUP($B67,'Privacy Analyst Evaluation'!$A$46:$F$120,6,0),""))&amp;""</f>
      </c>
      <c r="G67" s="340"/>
      <c r="H67" t="s" s="64">
        <f>_xlfn.IFERROR(IF($H66+1&gt;'(backend scoring)'!$Q$335,"",$H66+1),"")</f>
      </c>
      <c r="I67" t="s" s="64">
        <f>_xlfn.XLOOKUP($H67,'(backend scoring)'!$S$2:$S$333,'(backend scoring)'!$A$2:$A$333,"")</f>
      </c>
      <c r="J67" t="s" s="64">
        <f>_xlfn.IFERROR(VLOOKUP($I67,'Institution Evaluation'!$A$55:$F$346,2,0),_xlfn.IFERROR(VLOOKUP($I67,'Privacy Analyst Evaluation'!$A$46:$F$120,2,0),""))</f>
      </c>
      <c r="K67" t="s" s="64">
        <f>_xlfn.IFERROR(VLOOKUP($I67,'Institution Evaluation'!$A$55:$F$346,3,0),_xlfn.IFERROR(VLOOKUP($I67,'Privacy Analyst Evaluation'!$A$46:$F$120,3,0),""))&amp;""</f>
      </c>
      <c r="L67" t="s" s="64">
        <f>_xlfn.IFERROR(VLOOKUP($I67,'Institution Evaluation'!$A$55:$F$346,4,0),_xlfn.IFERROR(VLOOKUP($I67,'Privacy Analyst Evaluation'!$A$46:$F$120,4,0),""))&amp;""</f>
      </c>
      <c r="M67" t="s" s="64">
        <f>_xlfn.IFERROR(VLOOKUP($I67,'Institution Evaluation'!$A$55:$F$346,6,0),_xlfn.IFERROR(VLOOKUP($I67,'Privacy Analyst Evaluation'!$A$46:$F$120,6,0),""))&amp;""</f>
      </c>
      <c r="N67" s="338"/>
    </row>
    <row r="68" ht="75" customHeight="1">
      <c r="A68" s="339">
        <f>_xlfn.IFERROR(IF($A67+1&gt;'(backend scoring)'!$T$335,"",$A67+1),"")</f>
        <v>44</v>
      </c>
      <c r="B68" t="s" s="64">
        <f>_xlfn.XLOOKUP($A68,'(backend scoring)'!$V$2:$V$333,'(backend scoring)'!$A$2:$A$333,"")</f>
        <v>1265</v>
      </c>
      <c r="C68" t="s" s="64">
        <f>_xlfn.IFERROR(VLOOKUP($B68,'Institution Evaluation'!$A$55:$F$346,2,0),_xlfn.IFERROR(VLOOKUP($B68,'Privacy Analyst Evaluation'!$A$46:$F$120,2,0),""))&amp;""</f>
        <v>330</v>
      </c>
      <c r="D68" t="s" s="64">
        <f>_xlfn.IFERROR(VLOOKUP($B68,'Institution Evaluation'!$A$55:$F$346,3,0),_xlfn.IFERROR(VLOOKUP($B68,'Privacy Analyst Evaluation'!$A$46:$F$120,3,0),""))&amp;""</f>
        <v>1052</v>
      </c>
      <c r="E68" t="s" s="64">
        <f>_xlfn.IFERROR(VLOOKUP($B68,'Institution Evaluation'!$A$55:$F$346,4,0),_xlfn.IFERROR(VLOOKUP($B68,'Privacy Analyst Evaluation'!$A$46:$F$120,4,0),""))&amp;""</f>
      </c>
      <c r="F68" t="s" s="64">
        <f>_xlfn.IFERROR(VLOOKUP($B68,'Institution Evaluation'!$A$55:$F$346,6,0),_xlfn.IFERROR(VLOOKUP($B68,'Privacy Analyst Evaluation'!$A$46:$F$120,6,0),""))&amp;""</f>
      </c>
      <c r="G68" s="340"/>
      <c r="H68" t="s" s="64">
        <f>_xlfn.IFERROR(IF($H67+1&gt;'(backend scoring)'!$Q$335,"",$H67+1),"")</f>
      </c>
      <c r="I68" t="s" s="64">
        <f>_xlfn.XLOOKUP($H68,'(backend scoring)'!$S$2:$S$333,'(backend scoring)'!$A$2:$A$333,"")</f>
      </c>
      <c r="J68" t="s" s="64">
        <f>_xlfn.IFERROR(VLOOKUP($I68,'Institution Evaluation'!$A$55:$F$346,2,0),_xlfn.IFERROR(VLOOKUP($I68,'Privacy Analyst Evaluation'!$A$46:$F$120,2,0),""))</f>
      </c>
      <c r="K68" t="s" s="64">
        <f>_xlfn.IFERROR(VLOOKUP($I68,'Institution Evaluation'!$A$55:$F$346,3,0),_xlfn.IFERROR(VLOOKUP($I68,'Privacy Analyst Evaluation'!$A$46:$F$120,3,0),""))&amp;""</f>
      </c>
      <c r="L68" t="s" s="64">
        <f>_xlfn.IFERROR(VLOOKUP($I68,'Institution Evaluation'!$A$55:$F$346,4,0),_xlfn.IFERROR(VLOOKUP($I68,'Privacy Analyst Evaluation'!$A$46:$F$120,4,0),""))&amp;""</f>
      </c>
      <c r="M68" t="s" s="64">
        <f>_xlfn.IFERROR(VLOOKUP($I68,'Institution Evaluation'!$A$55:$F$346,6,0),_xlfn.IFERROR(VLOOKUP($I68,'Privacy Analyst Evaluation'!$A$46:$F$120,6,0),""))&amp;""</f>
      </c>
      <c r="N68" s="338"/>
    </row>
    <row r="69" ht="75" customHeight="1">
      <c r="A69" s="339">
        <f>_xlfn.IFERROR(IF($A68+1&gt;'(backend scoring)'!$T$335,"",$A68+1),"")</f>
        <v>45</v>
      </c>
      <c r="B69" t="s" s="64">
        <f>_xlfn.XLOOKUP($A69,'(backend scoring)'!$V$2:$V$333,'(backend scoring)'!$A$2:$A$333,"")</f>
        <v>1266</v>
      </c>
      <c r="C69" t="s" s="64">
        <f>_xlfn.IFERROR(VLOOKUP($B69,'Institution Evaluation'!$A$55:$F$346,2,0),_xlfn.IFERROR(VLOOKUP($B69,'Privacy Analyst Evaluation'!$A$46:$F$120,2,0),""))&amp;""</f>
        <v>448</v>
      </c>
      <c r="D69" t="s" s="64">
        <f>_xlfn.IFERROR(VLOOKUP($B69,'Institution Evaluation'!$A$55:$F$346,3,0),_xlfn.IFERROR(VLOOKUP($B69,'Privacy Analyst Evaluation'!$A$46:$F$120,3,0),""))&amp;""</f>
        <v>1052</v>
      </c>
      <c r="E69" t="s" s="64">
        <f>_xlfn.IFERROR(VLOOKUP($B69,'Institution Evaluation'!$A$55:$F$346,4,0),_xlfn.IFERROR(VLOOKUP($B69,'Privacy Analyst Evaluation'!$A$46:$F$120,4,0),""))&amp;""</f>
        <v>449</v>
      </c>
      <c r="F69" t="s" s="64">
        <f>_xlfn.IFERROR(VLOOKUP($B69,'Institution Evaluation'!$A$55:$F$346,6,0),_xlfn.IFERROR(VLOOKUP($B69,'Privacy Analyst Evaluation'!$A$46:$F$120,6,0),""))&amp;""</f>
      </c>
      <c r="G69" s="340"/>
      <c r="H69" t="s" s="64">
        <f>_xlfn.IFERROR(IF($H68+1&gt;'(backend scoring)'!$Q$335,"",$H68+1),"")</f>
      </c>
      <c r="I69" t="s" s="64">
        <f>_xlfn.XLOOKUP($H69,'(backend scoring)'!$S$2:$S$333,'(backend scoring)'!$A$2:$A$333,"")</f>
      </c>
      <c r="J69" t="s" s="64">
        <f>_xlfn.IFERROR(VLOOKUP($I69,'Institution Evaluation'!$A$55:$F$346,2,0),_xlfn.IFERROR(VLOOKUP($I69,'Privacy Analyst Evaluation'!$A$46:$F$120,2,0),""))</f>
      </c>
      <c r="K69" t="s" s="64">
        <f>_xlfn.IFERROR(VLOOKUP($I69,'Institution Evaluation'!$A$55:$F$346,3,0),_xlfn.IFERROR(VLOOKUP($I69,'Privacy Analyst Evaluation'!$A$46:$F$120,3,0),""))&amp;""</f>
      </c>
      <c r="L69" t="s" s="64">
        <f>_xlfn.IFERROR(VLOOKUP($I69,'Institution Evaluation'!$A$55:$F$346,4,0),_xlfn.IFERROR(VLOOKUP($I69,'Privacy Analyst Evaluation'!$A$46:$F$120,4,0),""))&amp;""</f>
      </c>
      <c r="M69" t="s" s="64">
        <f>_xlfn.IFERROR(VLOOKUP($I69,'Institution Evaluation'!$A$55:$F$346,6,0),_xlfn.IFERROR(VLOOKUP($I69,'Privacy Analyst Evaluation'!$A$46:$F$120,6,0),""))&amp;""</f>
      </c>
      <c r="N69" s="338"/>
    </row>
    <row r="70" ht="30" customHeight="1">
      <c r="A70" s="339">
        <f>_xlfn.IFERROR(IF($A69+1&gt;'(backend scoring)'!$T$335,"",$A69+1),"")</f>
        <v>46</v>
      </c>
      <c r="B70" t="s" s="64">
        <f>_xlfn.XLOOKUP($A70,'(backend scoring)'!$V$2:$V$333,'(backend scoring)'!$A$2:$A$333,"")</f>
        <v>1267</v>
      </c>
      <c r="C70" t="s" s="64">
        <f>_xlfn.IFERROR(VLOOKUP($B70,'Institution Evaluation'!$A$55:$F$346,2,0),_xlfn.IFERROR(VLOOKUP($B70,'Privacy Analyst Evaluation'!$A$46:$F$120,2,0),""))&amp;""</f>
        <v>462</v>
      </c>
      <c r="D70" t="s" s="64">
        <f>_xlfn.IFERROR(VLOOKUP($B70,'Institution Evaluation'!$A$55:$F$346,3,0),_xlfn.IFERROR(VLOOKUP($B70,'Privacy Analyst Evaluation'!$A$46:$F$120,3,0),""))&amp;""</f>
        <v>1052</v>
      </c>
      <c r="E70" t="s" s="64">
        <f>_xlfn.IFERROR(VLOOKUP($B70,'Institution Evaluation'!$A$55:$F$346,4,0),_xlfn.IFERROR(VLOOKUP($B70,'Privacy Analyst Evaluation'!$A$46:$F$120,4,0),""))&amp;""</f>
        <v>463</v>
      </c>
      <c r="F70" t="s" s="64">
        <f>_xlfn.IFERROR(VLOOKUP($B70,'Institution Evaluation'!$A$55:$F$346,6,0),_xlfn.IFERROR(VLOOKUP($B70,'Privacy Analyst Evaluation'!$A$46:$F$120,6,0),""))&amp;""</f>
      </c>
      <c r="G70" s="340"/>
      <c r="H70" t="s" s="64">
        <f>_xlfn.IFERROR(IF($H69+1&gt;'(backend scoring)'!$Q$335,"",$H69+1),"")</f>
      </c>
      <c r="I70" t="s" s="64">
        <f>_xlfn.XLOOKUP($H70,'(backend scoring)'!$S$2:$S$333,'(backend scoring)'!$A$2:$A$333,"")</f>
      </c>
      <c r="J70" t="s" s="64">
        <f>_xlfn.IFERROR(VLOOKUP($I70,'Institution Evaluation'!$A$55:$F$346,2,0),_xlfn.IFERROR(VLOOKUP($I70,'Privacy Analyst Evaluation'!$A$46:$F$120,2,0),""))</f>
      </c>
      <c r="K70" t="s" s="64">
        <f>_xlfn.IFERROR(VLOOKUP($I70,'Institution Evaluation'!$A$55:$F$346,3,0),_xlfn.IFERROR(VLOOKUP($I70,'Privacy Analyst Evaluation'!$A$46:$F$120,3,0),""))&amp;""</f>
      </c>
      <c r="L70" t="s" s="64">
        <f>_xlfn.IFERROR(VLOOKUP($I70,'Institution Evaluation'!$A$55:$F$346,4,0),_xlfn.IFERROR(VLOOKUP($I70,'Privacy Analyst Evaluation'!$A$46:$F$120,4,0),""))&amp;""</f>
      </c>
      <c r="M70" t="s" s="64">
        <f>_xlfn.IFERROR(VLOOKUP($I70,'Institution Evaluation'!$A$55:$F$346,6,0),_xlfn.IFERROR(VLOOKUP($I70,'Privacy Analyst Evaluation'!$A$46:$F$120,6,0),""))&amp;""</f>
      </c>
      <c r="N70" s="338"/>
    </row>
    <row r="71" ht="45" customHeight="1">
      <c r="A71" s="339">
        <f>_xlfn.IFERROR(IF($A70+1&gt;'(backend scoring)'!$T$335,"",$A70+1),"")</f>
        <v>47</v>
      </c>
      <c r="B71" t="s" s="64">
        <f>_xlfn.XLOOKUP($A71,'(backend scoring)'!$V$2:$V$333,'(backend scoring)'!$A$2:$A$333,"")</f>
        <v>1268</v>
      </c>
      <c r="C71" t="s" s="64">
        <f>_xlfn.IFERROR(VLOOKUP($B71,'Institution Evaluation'!$A$55:$F$346,2,0),_xlfn.IFERROR(VLOOKUP($B71,'Privacy Analyst Evaluation'!$A$46:$F$120,2,0),""))&amp;""</f>
        <v>484</v>
      </c>
      <c r="D71" t="s" s="64">
        <f>_xlfn.IFERROR(VLOOKUP($B71,'Institution Evaluation'!$A$55:$F$346,3,0),_xlfn.IFERROR(VLOOKUP($B71,'Privacy Analyst Evaluation'!$A$46:$F$120,3,0),""))&amp;""</f>
        <v>1052</v>
      </c>
      <c r="E71" t="s" s="64">
        <f>_xlfn.IFERROR(VLOOKUP($B71,'Institution Evaluation'!$A$55:$F$346,4,0),_xlfn.IFERROR(VLOOKUP($B71,'Privacy Analyst Evaluation'!$A$46:$F$120,4,0),""))&amp;""</f>
        <v>463</v>
      </c>
      <c r="F71" t="s" s="64">
        <f>_xlfn.IFERROR(VLOOKUP($B71,'Institution Evaluation'!$A$55:$F$346,6,0),_xlfn.IFERROR(VLOOKUP($B71,'Privacy Analyst Evaluation'!$A$46:$F$120,6,0),""))&amp;""</f>
      </c>
      <c r="G71" s="340"/>
      <c r="H71" t="s" s="64">
        <f>_xlfn.IFERROR(IF($H70+1&gt;'(backend scoring)'!$Q$335,"",$H70+1),"")</f>
      </c>
      <c r="I71" t="s" s="64">
        <f>_xlfn.XLOOKUP($H71,'(backend scoring)'!$S$2:$S$333,'(backend scoring)'!$A$2:$A$333,"")</f>
      </c>
      <c r="J71" t="s" s="64">
        <f>_xlfn.IFERROR(VLOOKUP($I71,'Institution Evaluation'!$A$55:$F$346,2,0),_xlfn.IFERROR(VLOOKUP($I71,'Privacy Analyst Evaluation'!$A$46:$F$120,2,0),""))</f>
      </c>
      <c r="K71" t="s" s="64">
        <f>_xlfn.IFERROR(VLOOKUP($I71,'Institution Evaluation'!$A$55:$F$346,3,0),_xlfn.IFERROR(VLOOKUP($I71,'Privacy Analyst Evaluation'!$A$46:$F$120,3,0),""))&amp;""</f>
      </c>
      <c r="L71" t="s" s="64">
        <f>_xlfn.IFERROR(VLOOKUP($I71,'Institution Evaluation'!$A$55:$F$346,4,0),_xlfn.IFERROR(VLOOKUP($I71,'Privacy Analyst Evaluation'!$A$46:$F$120,4,0),""))&amp;""</f>
      </c>
      <c r="M71" t="s" s="64">
        <f>_xlfn.IFERROR(VLOOKUP($I71,'Institution Evaluation'!$A$55:$F$346,6,0),_xlfn.IFERROR(VLOOKUP($I71,'Privacy Analyst Evaluation'!$A$46:$F$120,6,0),""))&amp;""</f>
      </c>
      <c r="N71" s="338"/>
    </row>
    <row r="72" ht="45" customHeight="1">
      <c r="A72" s="339">
        <f>_xlfn.IFERROR(IF($A71+1&gt;'(backend scoring)'!$T$335,"",$A71+1),"")</f>
        <v>48</v>
      </c>
      <c r="B72" t="s" s="64">
        <f>_xlfn.XLOOKUP($A72,'(backend scoring)'!$V$2:$V$333,'(backend scoring)'!$A$2:$A$333,"")</f>
        <v>1269</v>
      </c>
      <c r="C72" t="s" s="64">
        <f>_xlfn.IFERROR(VLOOKUP($B72,'Institution Evaluation'!$A$55:$F$346,2,0),_xlfn.IFERROR(VLOOKUP($B72,'Privacy Analyst Evaluation'!$A$46:$F$120,2,0),""))&amp;""</f>
        <v>487</v>
      </c>
      <c r="D72" t="s" s="64">
        <f>_xlfn.IFERROR(VLOOKUP($B72,'Institution Evaluation'!$A$55:$F$346,3,0),_xlfn.IFERROR(VLOOKUP($B72,'Privacy Analyst Evaluation'!$A$46:$F$120,3,0),""))&amp;""</f>
        <v>1052</v>
      </c>
      <c r="E72" t="s" s="64">
        <f>_xlfn.IFERROR(VLOOKUP($B72,'Institution Evaluation'!$A$55:$F$346,4,0),_xlfn.IFERROR(VLOOKUP($B72,'Privacy Analyst Evaluation'!$A$46:$F$120,4,0),""))&amp;""</f>
        <v>463</v>
      </c>
      <c r="F72" t="s" s="64">
        <f>_xlfn.IFERROR(VLOOKUP($B72,'Institution Evaluation'!$A$55:$F$346,6,0),_xlfn.IFERROR(VLOOKUP($B72,'Privacy Analyst Evaluation'!$A$46:$F$120,6,0),""))&amp;""</f>
      </c>
      <c r="G72" s="340"/>
      <c r="H72" t="s" s="64">
        <f>_xlfn.IFERROR(IF($H71+1&gt;'(backend scoring)'!$Q$335,"",$H71+1),"")</f>
      </c>
      <c r="I72" t="s" s="64">
        <f>_xlfn.XLOOKUP($H72,'(backend scoring)'!$S$2:$S$333,'(backend scoring)'!$A$2:$A$333,"")</f>
      </c>
      <c r="J72" t="s" s="64">
        <f>_xlfn.IFERROR(VLOOKUP($I72,'Institution Evaluation'!$A$55:$F$346,2,0),_xlfn.IFERROR(VLOOKUP($I72,'Privacy Analyst Evaluation'!$A$46:$F$120,2,0),""))</f>
      </c>
      <c r="K72" t="s" s="64">
        <f>_xlfn.IFERROR(VLOOKUP($I72,'Institution Evaluation'!$A$55:$F$346,3,0),_xlfn.IFERROR(VLOOKUP($I72,'Privacy Analyst Evaluation'!$A$46:$F$120,3,0),""))&amp;""</f>
      </c>
      <c r="L72" t="s" s="64">
        <f>_xlfn.IFERROR(VLOOKUP($I72,'Institution Evaluation'!$A$55:$F$346,4,0),_xlfn.IFERROR(VLOOKUP($I72,'Privacy Analyst Evaluation'!$A$46:$F$120,4,0),""))&amp;""</f>
      </c>
      <c r="M72" t="s" s="64">
        <f>_xlfn.IFERROR(VLOOKUP($I72,'Institution Evaluation'!$A$55:$F$346,6,0),_xlfn.IFERROR(VLOOKUP($I72,'Privacy Analyst Evaluation'!$A$46:$F$120,6,0),""))&amp;""</f>
      </c>
      <c r="N72" s="338"/>
    </row>
    <row r="73" ht="45" customHeight="1">
      <c r="A73" s="339">
        <f>_xlfn.IFERROR(IF($A72+1&gt;'(backend scoring)'!$T$335,"",$A72+1),"")</f>
        <v>49</v>
      </c>
      <c r="B73" t="s" s="64">
        <f>_xlfn.XLOOKUP($A73,'(backend scoring)'!$V$2:$V$333,'(backend scoring)'!$A$2:$A$333,"")</f>
        <v>1270</v>
      </c>
      <c r="C73" t="s" s="64">
        <f>_xlfn.IFERROR(VLOOKUP($B73,'Institution Evaluation'!$A$55:$F$346,2,0),_xlfn.IFERROR(VLOOKUP($B73,'Privacy Analyst Evaluation'!$A$46:$F$120,2,0),""))&amp;""</f>
        <v>490</v>
      </c>
      <c r="D73" t="s" s="64">
        <f>_xlfn.IFERROR(VLOOKUP($B73,'Institution Evaluation'!$A$55:$F$346,3,0),_xlfn.IFERROR(VLOOKUP($B73,'Privacy Analyst Evaluation'!$A$46:$F$120,3,0),""))&amp;""</f>
        <v>1052</v>
      </c>
      <c r="E73" t="s" s="64">
        <f>_xlfn.IFERROR(VLOOKUP($B73,'Institution Evaluation'!$A$55:$F$346,4,0),_xlfn.IFERROR(VLOOKUP($B73,'Privacy Analyst Evaluation'!$A$46:$F$120,4,0),""))&amp;""</f>
        <v>463</v>
      </c>
      <c r="F73" t="s" s="64">
        <f>_xlfn.IFERROR(VLOOKUP($B73,'Institution Evaluation'!$A$55:$F$346,6,0),_xlfn.IFERROR(VLOOKUP($B73,'Privacy Analyst Evaluation'!$A$46:$F$120,6,0),""))&amp;""</f>
      </c>
      <c r="G73" s="340"/>
      <c r="H73" t="s" s="64">
        <f>_xlfn.IFERROR(IF($H72+1&gt;'(backend scoring)'!$Q$335,"",$H72+1),"")</f>
      </c>
      <c r="I73" t="s" s="64">
        <f>_xlfn.XLOOKUP($H73,'(backend scoring)'!$S$2:$S$333,'(backend scoring)'!$A$2:$A$333,"")</f>
      </c>
      <c r="J73" t="s" s="64">
        <f>_xlfn.IFERROR(VLOOKUP($I73,'Institution Evaluation'!$A$55:$F$346,2,0),_xlfn.IFERROR(VLOOKUP($I73,'Privacy Analyst Evaluation'!$A$46:$F$120,2,0),""))</f>
      </c>
      <c r="K73" t="s" s="64">
        <f>_xlfn.IFERROR(VLOOKUP($I73,'Institution Evaluation'!$A$55:$F$346,3,0),_xlfn.IFERROR(VLOOKUP($I73,'Privacy Analyst Evaluation'!$A$46:$F$120,3,0),""))&amp;""</f>
      </c>
      <c r="L73" t="s" s="64">
        <f>_xlfn.IFERROR(VLOOKUP($I73,'Institution Evaluation'!$A$55:$F$346,4,0),_xlfn.IFERROR(VLOOKUP($I73,'Privacy Analyst Evaluation'!$A$46:$F$120,4,0),""))&amp;""</f>
      </c>
      <c r="M73" t="s" s="64">
        <f>_xlfn.IFERROR(VLOOKUP($I73,'Institution Evaluation'!$A$55:$F$346,6,0),_xlfn.IFERROR(VLOOKUP($I73,'Privacy Analyst Evaluation'!$A$46:$F$120,6,0),""))&amp;""</f>
      </c>
      <c r="N73" s="338"/>
    </row>
    <row r="74" ht="30" customHeight="1">
      <c r="A74" s="339">
        <f>_xlfn.IFERROR(IF($A73+1&gt;'(backend scoring)'!$T$335,"",$A73+1),"")</f>
        <v>50</v>
      </c>
      <c r="B74" t="s" s="64">
        <f>_xlfn.XLOOKUP($A74,'(backend scoring)'!$V$2:$V$333,'(backend scoring)'!$A$2:$A$333,"")</f>
        <v>1271</v>
      </c>
      <c r="C74" t="s" s="64">
        <f>_xlfn.IFERROR(VLOOKUP($B74,'Institution Evaluation'!$A$55:$F$346,2,0),_xlfn.IFERROR(VLOOKUP($B74,'Privacy Analyst Evaluation'!$A$46:$F$120,2,0),""))&amp;""</f>
        <v>493</v>
      </c>
      <c r="D74" t="s" s="64">
        <f>_xlfn.IFERROR(VLOOKUP($B74,'Institution Evaluation'!$A$55:$F$346,3,0),_xlfn.IFERROR(VLOOKUP($B74,'Privacy Analyst Evaluation'!$A$46:$F$120,3,0),""))&amp;""</f>
        <v>1077</v>
      </c>
      <c r="E74" t="s" s="64">
        <f>_xlfn.IFERROR(VLOOKUP($B74,'Institution Evaluation'!$A$55:$F$346,4,0),_xlfn.IFERROR(VLOOKUP($B74,'Privacy Analyst Evaluation'!$A$46:$F$120,4,0),""))&amp;""</f>
      </c>
      <c r="F74" t="s" s="64">
        <f>_xlfn.IFERROR(VLOOKUP($B74,'Institution Evaluation'!$A$55:$F$346,6,0),_xlfn.IFERROR(VLOOKUP($B74,'Privacy Analyst Evaluation'!$A$46:$F$120,6,0),""))&amp;""</f>
      </c>
      <c r="G74" s="340"/>
      <c r="H74" t="s" s="64">
        <f>_xlfn.IFERROR(IF($H73+1&gt;'(backend scoring)'!$Q$335,"",$H73+1),"")</f>
      </c>
      <c r="I74" t="s" s="64">
        <f>_xlfn.XLOOKUP($H74,'(backend scoring)'!$S$2:$S$333,'(backend scoring)'!$A$2:$A$333,"")</f>
      </c>
      <c r="J74" t="s" s="64">
        <f>_xlfn.IFERROR(VLOOKUP($I74,'Institution Evaluation'!$A$55:$F$346,2,0),_xlfn.IFERROR(VLOOKUP($I74,'Privacy Analyst Evaluation'!$A$46:$F$120,2,0),""))</f>
      </c>
      <c r="K74" t="s" s="64">
        <f>_xlfn.IFERROR(VLOOKUP($I74,'Institution Evaluation'!$A$55:$F$346,3,0),_xlfn.IFERROR(VLOOKUP($I74,'Privacy Analyst Evaluation'!$A$46:$F$120,3,0),""))&amp;""</f>
      </c>
      <c r="L74" t="s" s="64">
        <f>_xlfn.IFERROR(VLOOKUP($I74,'Institution Evaluation'!$A$55:$F$346,4,0),_xlfn.IFERROR(VLOOKUP($I74,'Privacy Analyst Evaluation'!$A$46:$F$120,4,0),""))&amp;""</f>
      </c>
      <c r="M74" t="s" s="64">
        <f>_xlfn.IFERROR(VLOOKUP($I74,'Institution Evaluation'!$A$55:$F$346,6,0),_xlfn.IFERROR(VLOOKUP($I74,'Privacy Analyst Evaluation'!$A$46:$F$120,6,0),""))&amp;""</f>
      </c>
      <c r="N74" s="338"/>
    </row>
    <row r="75" ht="60" customHeight="1">
      <c r="A75" s="339">
        <f>_xlfn.IFERROR(IF($A74+1&gt;'(backend scoring)'!$T$335,"",$A74+1),"")</f>
        <v>51</v>
      </c>
      <c r="B75" t="s" s="64">
        <f>_xlfn.XLOOKUP($A75,'(backend scoring)'!$V$2:$V$333,'(backend scoring)'!$A$2:$A$333,"")</f>
        <v>1272</v>
      </c>
      <c r="C75" t="s" s="64">
        <f>_xlfn.IFERROR(VLOOKUP($B75,'Institution Evaluation'!$A$55:$F$346,2,0),_xlfn.IFERROR(VLOOKUP($B75,'Privacy Analyst Evaluation'!$A$46:$F$120,2,0),""))&amp;""</f>
        <v>495</v>
      </c>
      <c r="D75" t="s" s="64">
        <f>_xlfn.IFERROR(VLOOKUP($B75,'Institution Evaluation'!$A$55:$F$346,3,0),_xlfn.IFERROR(VLOOKUP($B75,'Privacy Analyst Evaluation'!$A$46:$F$120,3,0),""))&amp;""</f>
        <v>1052</v>
      </c>
      <c r="E75" t="s" s="64">
        <f>_xlfn.IFERROR(VLOOKUP($B75,'Institution Evaluation'!$A$55:$F$346,4,0),_xlfn.IFERROR(VLOOKUP($B75,'Privacy Analyst Evaluation'!$A$46:$F$120,4,0),""))&amp;""</f>
      </c>
      <c r="F75" t="s" s="64">
        <f>_xlfn.IFERROR(VLOOKUP($B75,'Institution Evaluation'!$A$55:$F$346,6,0),_xlfn.IFERROR(VLOOKUP($B75,'Privacy Analyst Evaluation'!$A$46:$F$120,6,0),""))&amp;""</f>
      </c>
      <c r="G75" s="340"/>
      <c r="H75" t="s" s="64">
        <f>_xlfn.IFERROR(IF($H74+1&gt;'(backend scoring)'!$Q$335,"",$H74+1),"")</f>
      </c>
      <c r="I75" t="s" s="64">
        <f>_xlfn.XLOOKUP($H75,'(backend scoring)'!$S$2:$S$333,'(backend scoring)'!$A$2:$A$333,"")</f>
      </c>
      <c r="J75" t="s" s="64">
        <f>_xlfn.IFERROR(VLOOKUP($I75,'Institution Evaluation'!$A$55:$F$346,2,0),_xlfn.IFERROR(VLOOKUP($I75,'Privacy Analyst Evaluation'!$A$46:$F$120,2,0),""))</f>
      </c>
      <c r="K75" t="s" s="64">
        <f>_xlfn.IFERROR(VLOOKUP($I75,'Institution Evaluation'!$A$55:$F$346,3,0),_xlfn.IFERROR(VLOOKUP($I75,'Privacy Analyst Evaluation'!$A$46:$F$120,3,0),""))&amp;""</f>
      </c>
      <c r="L75" t="s" s="64">
        <f>_xlfn.IFERROR(VLOOKUP($I75,'Institution Evaluation'!$A$55:$F$346,4,0),_xlfn.IFERROR(VLOOKUP($I75,'Privacy Analyst Evaluation'!$A$46:$F$120,4,0),""))&amp;""</f>
      </c>
      <c r="M75" t="s" s="64">
        <f>_xlfn.IFERROR(VLOOKUP($I75,'Institution Evaluation'!$A$55:$F$346,6,0),_xlfn.IFERROR(VLOOKUP($I75,'Privacy Analyst Evaluation'!$A$46:$F$120,6,0),""))&amp;""</f>
      </c>
      <c r="N75" s="338"/>
    </row>
    <row r="76" ht="30" customHeight="1">
      <c r="A76" s="339">
        <f>_xlfn.IFERROR(IF($A75+1&gt;'(backend scoring)'!$T$335,"",$A75+1),"")</f>
        <v>52</v>
      </c>
      <c r="B76" t="s" s="64">
        <f>_xlfn.XLOOKUP($A76,'(backend scoring)'!$V$2:$V$333,'(backend scoring)'!$A$2:$A$333,"")</f>
        <v>1273</v>
      </c>
      <c r="C76" t="s" s="64">
        <f>_xlfn.IFERROR(VLOOKUP($B76,'Institution Evaluation'!$A$55:$F$346,2,0),_xlfn.IFERROR(VLOOKUP($B76,'Privacy Analyst Evaluation'!$A$46:$F$120,2,0),""))&amp;""</f>
        <v>202</v>
      </c>
      <c r="D76" t="s" s="64">
        <f>_xlfn.IFERROR(VLOOKUP($B76,'Institution Evaluation'!$A$55:$F$346,3,0),_xlfn.IFERROR(VLOOKUP($B76,'Privacy Analyst Evaluation'!$A$46:$F$120,3,0),""))&amp;""</f>
        <v>1052</v>
      </c>
      <c r="E76" t="s" s="64">
        <f>_xlfn.IFERROR(VLOOKUP($B76,'Institution Evaluation'!$A$55:$F$346,4,0),_xlfn.IFERROR(VLOOKUP($B76,'Privacy Analyst Evaluation'!$A$46:$F$120,4,0),""))&amp;""</f>
      </c>
      <c r="F76" t="s" s="64">
        <f>_xlfn.IFERROR(VLOOKUP($B76,'Institution Evaluation'!$A$55:$F$346,6,0),_xlfn.IFERROR(VLOOKUP($B76,'Privacy Analyst Evaluation'!$A$46:$F$120,6,0),""))&amp;""</f>
      </c>
      <c r="G76" s="340"/>
      <c r="H76" t="s" s="64">
        <f>_xlfn.IFERROR(IF($H75+1&gt;'(backend scoring)'!$Q$335,"",$H75+1),"")</f>
      </c>
      <c r="I76" t="s" s="64">
        <f>_xlfn.XLOOKUP($H76,'(backend scoring)'!$S$2:$S$333,'(backend scoring)'!$A$2:$A$333,"")</f>
      </c>
      <c r="J76" t="s" s="64">
        <f>_xlfn.IFERROR(VLOOKUP($I76,'Institution Evaluation'!$A$55:$F$346,2,0),_xlfn.IFERROR(VLOOKUP($I76,'Privacy Analyst Evaluation'!$A$46:$F$120,2,0),""))</f>
      </c>
      <c r="K76" t="s" s="64">
        <f>_xlfn.IFERROR(VLOOKUP($I76,'Institution Evaluation'!$A$55:$F$346,3,0),_xlfn.IFERROR(VLOOKUP($I76,'Privacy Analyst Evaluation'!$A$46:$F$120,3,0),""))&amp;""</f>
      </c>
      <c r="L76" t="s" s="64">
        <f>_xlfn.IFERROR(VLOOKUP($I76,'Institution Evaluation'!$A$55:$F$346,4,0),_xlfn.IFERROR(VLOOKUP($I76,'Privacy Analyst Evaluation'!$A$46:$F$120,4,0),""))&amp;""</f>
      </c>
      <c r="M76" t="s" s="64">
        <f>_xlfn.IFERROR(VLOOKUP($I76,'Institution Evaluation'!$A$55:$F$346,6,0),_xlfn.IFERROR(VLOOKUP($I76,'Privacy Analyst Evaluation'!$A$46:$F$120,6,0),""))&amp;""</f>
      </c>
      <c r="N76" s="338"/>
    </row>
    <row r="77" ht="90" customHeight="1">
      <c r="A77" s="339">
        <f>_xlfn.IFERROR(IF($A76+1&gt;'(backend scoring)'!$T$335,"",$A76+1),"")</f>
        <v>53</v>
      </c>
      <c r="B77" t="s" s="64">
        <f>_xlfn.XLOOKUP($A77,'(backend scoring)'!$V$2:$V$333,'(backend scoring)'!$A$2:$A$333,"")</f>
        <v>1274</v>
      </c>
      <c r="C77" t="s" s="64">
        <f>_xlfn.IFERROR(VLOOKUP($B77,'Institution Evaluation'!$A$55:$F$346,2,0),_xlfn.IFERROR(VLOOKUP($B77,'Privacy Analyst Evaluation'!$A$46:$F$120,2,0),""))&amp;""</f>
        <v>204</v>
      </c>
      <c r="D77" t="s" s="64">
        <f>_xlfn.IFERROR(VLOOKUP($B77,'Institution Evaluation'!$A$55:$F$346,3,0),_xlfn.IFERROR(VLOOKUP($B77,'Privacy Analyst Evaluation'!$A$46:$F$120,3,0),""))&amp;""</f>
        <v>1047</v>
      </c>
      <c r="E77" t="s" s="64">
        <f>_xlfn.IFERROR(VLOOKUP($B77,'Institution Evaluation'!$A$55:$F$346,4,0),_xlfn.IFERROR(VLOOKUP($B77,'Privacy Analyst Evaluation'!$A$46:$F$120,4,0),""))&amp;""</f>
        <v>1101</v>
      </c>
      <c r="F77" t="s" s="64">
        <f>_xlfn.IFERROR(VLOOKUP($B77,'Institution Evaluation'!$A$55:$F$346,6,0),_xlfn.IFERROR(VLOOKUP($B77,'Privacy Analyst Evaluation'!$A$46:$F$120,6,0),""))&amp;""</f>
      </c>
      <c r="G77" s="340"/>
      <c r="H77" t="s" s="64">
        <f>_xlfn.IFERROR(IF($H76+1&gt;'(backend scoring)'!$Q$335,"",$H76+1),"")</f>
      </c>
      <c r="I77" t="s" s="64">
        <f>_xlfn.XLOOKUP($H77,'(backend scoring)'!$S$2:$S$333,'(backend scoring)'!$A$2:$A$333,"")</f>
      </c>
      <c r="J77" t="s" s="64">
        <f>_xlfn.IFERROR(VLOOKUP($I77,'Institution Evaluation'!$A$55:$F$346,2,0),_xlfn.IFERROR(VLOOKUP($I77,'Privacy Analyst Evaluation'!$A$46:$F$120,2,0),""))</f>
      </c>
      <c r="K77" t="s" s="64">
        <f>_xlfn.IFERROR(VLOOKUP($I77,'Institution Evaluation'!$A$55:$F$346,3,0),_xlfn.IFERROR(VLOOKUP($I77,'Privacy Analyst Evaluation'!$A$46:$F$120,3,0),""))&amp;""</f>
      </c>
      <c r="L77" t="s" s="64">
        <f>_xlfn.IFERROR(VLOOKUP($I77,'Institution Evaluation'!$A$55:$F$346,4,0),_xlfn.IFERROR(VLOOKUP($I77,'Privacy Analyst Evaluation'!$A$46:$F$120,4,0),""))&amp;""</f>
      </c>
      <c r="M77" t="s" s="64">
        <f>_xlfn.IFERROR(VLOOKUP($I77,'Institution Evaluation'!$A$55:$F$346,6,0),_xlfn.IFERROR(VLOOKUP($I77,'Privacy Analyst Evaluation'!$A$46:$F$120,6,0),""))&amp;""</f>
      </c>
      <c r="N77" s="338"/>
    </row>
    <row r="78" ht="45" customHeight="1">
      <c r="A78" s="339">
        <f>_xlfn.IFERROR(IF($A77+1&gt;'(backend scoring)'!$T$335,"",$A77+1),"")</f>
        <v>54</v>
      </c>
      <c r="B78" t="s" s="64">
        <f>_xlfn.XLOOKUP($A78,'(backend scoring)'!$V$2:$V$333,'(backend scoring)'!$A$2:$A$333,"")</f>
        <v>1275</v>
      </c>
      <c r="C78" t="s" s="64">
        <f>_xlfn.IFERROR(VLOOKUP($B78,'Institution Evaluation'!$A$55:$F$346,2,0),_xlfn.IFERROR(VLOOKUP($B78,'Privacy Analyst Evaluation'!$A$46:$F$120,2,0),""))&amp;""</f>
        <v>208</v>
      </c>
      <c r="D78" t="s" s="64">
        <f>_xlfn.IFERROR(VLOOKUP($B78,'Institution Evaluation'!$A$55:$F$346,3,0),_xlfn.IFERROR(VLOOKUP($B78,'Privacy Analyst Evaluation'!$A$46:$F$120,3,0),""))&amp;""</f>
        <v>1052</v>
      </c>
      <c r="E78" t="s" s="64">
        <f>_xlfn.IFERROR(VLOOKUP($B78,'Institution Evaluation'!$A$55:$F$346,4,0),_xlfn.IFERROR(VLOOKUP($B78,'Privacy Analyst Evaluation'!$A$46:$F$120,4,0),""))&amp;""</f>
        <v>1103</v>
      </c>
      <c r="F78" t="s" s="64">
        <f>_xlfn.IFERROR(VLOOKUP($B78,'Institution Evaluation'!$A$55:$F$346,6,0),_xlfn.IFERROR(VLOOKUP($B78,'Privacy Analyst Evaluation'!$A$46:$F$120,6,0),""))&amp;""</f>
      </c>
      <c r="G78" s="340"/>
      <c r="H78" t="s" s="64">
        <f>_xlfn.IFERROR(IF($H77+1&gt;'(backend scoring)'!$Q$335,"",$H77+1),"")</f>
      </c>
      <c r="I78" t="s" s="64">
        <f>_xlfn.XLOOKUP($H78,'(backend scoring)'!$S$2:$S$333,'(backend scoring)'!$A$2:$A$333,"")</f>
      </c>
      <c r="J78" t="s" s="64">
        <f>_xlfn.IFERROR(VLOOKUP($I78,'Institution Evaluation'!$A$55:$F$346,2,0),_xlfn.IFERROR(VLOOKUP($I78,'Privacy Analyst Evaluation'!$A$46:$F$120,2,0),""))</f>
      </c>
      <c r="K78" t="s" s="64">
        <f>_xlfn.IFERROR(VLOOKUP($I78,'Institution Evaluation'!$A$55:$F$346,3,0),_xlfn.IFERROR(VLOOKUP($I78,'Privacy Analyst Evaluation'!$A$46:$F$120,3,0),""))&amp;""</f>
      </c>
      <c r="L78" t="s" s="64">
        <f>_xlfn.IFERROR(VLOOKUP($I78,'Institution Evaluation'!$A$55:$F$346,4,0),_xlfn.IFERROR(VLOOKUP($I78,'Privacy Analyst Evaluation'!$A$46:$F$120,4,0),""))&amp;""</f>
      </c>
      <c r="M78" t="s" s="64">
        <f>_xlfn.IFERROR(VLOOKUP($I78,'Institution Evaluation'!$A$55:$F$346,6,0),_xlfn.IFERROR(VLOOKUP($I78,'Privacy Analyst Evaluation'!$A$46:$F$120,6,0),""))&amp;""</f>
      </c>
      <c r="N78" s="338"/>
    </row>
    <row r="79" ht="90" customHeight="1">
      <c r="A79" s="339">
        <f>_xlfn.IFERROR(IF($A78+1&gt;'(backend scoring)'!$T$335,"",$A78+1),"")</f>
        <v>55</v>
      </c>
      <c r="B79" t="s" s="64">
        <f>_xlfn.XLOOKUP($A79,'(backend scoring)'!$V$2:$V$333,'(backend scoring)'!$A$2:$A$333,"")</f>
        <v>1276</v>
      </c>
      <c r="C79" t="s" s="64">
        <f>_xlfn.IFERROR(VLOOKUP($B79,'Institution Evaluation'!$A$55:$F$346,2,0),_xlfn.IFERROR(VLOOKUP($B79,'Privacy Analyst Evaluation'!$A$46:$F$120,2,0),""))&amp;""</f>
        <v>530</v>
      </c>
      <c r="D79" t="s" s="64">
        <f>_xlfn.IFERROR(VLOOKUP($B79,'Institution Evaluation'!$A$55:$F$346,3,0),_xlfn.IFERROR(VLOOKUP($B79,'Privacy Analyst Evaluation'!$A$46:$F$120,3,0),""))&amp;""</f>
        <v>1052</v>
      </c>
      <c r="E79" t="s" s="64">
        <f>_xlfn.IFERROR(VLOOKUP($B79,'Institution Evaluation'!$A$55:$F$346,4,0),_xlfn.IFERROR(VLOOKUP($B79,'Privacy Analyst Evaluation'!$A$46:$F$120,4,0),""))&amp;""</f>
        <v>531</v>
      </c>
      <c r="F79" t="s" s="64">
        <f>_xlfn.IFERROR(VLOOKUP($B79,'Institution Evaluation'!$A$55:$F$346,6,0),_xlfn.IFERROR(VLOOKUP($B79,'Privacy Analyst Evaluation'!$A$46:$F$120,6,0),""))&amp;""</f>
      </c>
      <c r="G79" s="340"/>
      <c r="H79" t="s" s="64">
        <f>_xlfn.IFERROR(IF($H78+1&gt;'(backend scoring)'!$Q$335,"",$H78+1),"")</f>
      </c>
      <c r="I79" t="s" s="64">
        <f>_xlfn.XLOOKUP($H79,'(backend scoring)'!$S$2:$S$333,'(backend scoring)'!$A$2:$A$333,"")</f>
      </c>
      <c r="J79" t="s" s="64">
        <f>_xlfn.IFERROR(VLOOKUP($I79,'Institution Evaluation'!$A$55:$F$346,2,0),_xlfn.IFERROR(VLOOKUP($I79,'Privacy Analyst Evaluation'!$A$46:$F$120,2,0),""))</f>
      </c>
      <c r="K79" t="s" s="64">
        <f>_xlfn.IFERROR(VLOOKUP($I79,'Institution Evaluation'!$A$55:$F$346,3,0),_xlfn.IFERROR(VLOOKUP($I79,'Privacy Analyst Evaluation'!$A$46:$F$120,3,0),""))&amp;""</f>
      </c>
      <c r="L79" t="s" s="64">
        <f>_xlfn.IFERROR(VLOOKUP($I79,'Institution Evaluation'!$A$55:$F$346,4,0),_xlfn.IFERROR(VLOOKUP($I79,'Privacy Analyst Evaluation'!$A$46:$F$120,4,0),""))&amp;""</f>
      </c>
      <c r="M79" t="s" s="64">
        <f>_xlfn.IFERROR(VLOOKUP($I79,'Institution Evaluation'!$A$55:$F$346,6,0),_xlfn.IFERROR(VLOOKUP($I79,'Privacy Analyst Evaluation'!$A$46:$F$120,6,0),""))&amp;""</f>
      </c>
      <c r="N79" s="338"/>
    </row>
    <row r="80" ht="60" customHeight="1">
      <c r="A80" s="339">
        <f>_xlfn.IFERROR(IF($A79+1&gt;'(backend scoring)'!$T$335,"",$A79+1),"")</f>
        <v>56</v>
      </c>
      <c r="B80" t="s" s="64">
        <f>_xlfn.XLOOKUP($A80,'(backend scoring)'!$V$2:$V$333,'(backend scoring)'!$A$2:$A$333,"")</f>
        <v>1277</v>
      </c>
      <c r="C80" t="s" s="64">
        <f>_xlfn.IFERROR(VLOOKUP($B80,'Institution Evaluation'!$A$55:$F$346,2,0),_xlfn.IFERROR(VLOOKUP($B80,'Privacy Analyst Evaluation'!$A$46:$F$120,2,0),""))&amp;""</f>
        <v>534</v>
      </c>
      <c r="D80" t="s" s="64">
        <f>_xlfn.IFERROR(VLOOKUP($B80,'Institution Evaluation'!$A$55:$F$346,3,0),_xlfn.IFERROR(VLOOKUP($B80,'Privacy Analyst Evaluation'!$A$46:$F$120,3,0),""))&amp;""</f>
        <v>1047</v>
      </c>
      <c r="E80" t="s" s="64">
        <f>_xlfn.IFERROR(VLOOKUP($B80,'Institution Evaluation'!$A$55:$F$346,4,0),_xlfn.IFERROR(VLOOKUP($B80,'Privacy Analyst Evaluation'!$A$46:$F$120,4,0),""))&amp;""</f>
        <v>535</v>
      </c>
      <c r="F80" t="s" s="64">
        <f>_xlfn.IFERROR(VLOOKUP($B80,'Institution Evaluation'!$A$55:$F$346,6,0),_xlfn.IFERROR(VLOOKUP($B80,'Privacy Analyst Evaluation'!$A$46:$F$120,6,0),""))&amp;""</f>
      </c>
      <c r="G80" s="340"/>
      <c r="H80" t="s" s="64">
        <f>_xlfn.IFERROR(IF($H79+1&gt;'(backend scoring)'!$Q$335,"",$H79+1),"")</f>
      </c>
      <c r="I80" t="s" s="64">
        <f>_xlfn.XLOOKUP($H80,'(backend scoring)'!$S$2:$S$333,'(backend scoring)'!$A$2:$A$333,"")</f>
      </c>
      <c r="J80" t="s" s="64">
        <f>_xlfn.IFERROR(VLOOKUP($I80,'Institution Evaluation'!$A$55:$F$346,2,0),_xlfn.IFERROR(VLOOKUP($I80,'Privacy Analyst Evaluation'!$A$46:$F$120,2,0),""))</f>
      </c>
      <c r="K80" t="s" s="64">
        <f>_xlfn.IFERROR(VLOOKUP($I80,'Institution Evaluation'!$A$55:$F$346,3,0),_xlfn.IFERROR(VLOOKUP($I80,'Privacy Analyst Evaluation'!$A$46:$F$120,3,0),""))&amp;""</f>
      </c>
      <c r="L80" t="s" s="64">
        <f>_xlfn.IFERROR(VLOOKUP($I80,'Institution Evaluation'!$A$55:$F$346,4,0),_xlfn.IFERROR(VLOOKUP($I80,'Privacy Analyst Evaluation'!$A$46:$F$120,4,0),""))&amp;""</f>
      </c>
      <c r="M80" t="s" s="64">
        <f>_xlfn.IFERROR(VLOOKUP($I80,'Institution Evaluation'!$A$55:$F$346,6,0),_xlfn.IFERROR(VLOOKUP($I80,'Privacy Analyst Evaluation'!$A$46:$F$120,6,0),""))&amp;""</f>
      </c>
      <c r="N80" s="338"/>
    </row>
    <row r="81" ht="105" customHeight="1">
      <c r="A81" s="339">
        <f>_xlfn.IFERROR(IF($A80+1&gt;'(backend scoring)'!$T$335,"",$A80+1),"")</f>
        <v>57</v>
      </c>
      <c r="B81" t="s" s="64">
        <f>_xlfn.XLOOKUP($A81,'(backend scoring)'!$V$2:$V$333,'(backend scoring)'!$A$2:$A$333,"")</f>
        <v>1278</v>
      </c>
      <c r="C81" t="s" s="64">
        <f>_xlfn.IFERROR(VLOOKUP($B81,'Institution Evaluation'!$A$55:$F$346,2,0),_xlfn.IFERROR(VLOOKUP($B81,'Privacy Analyst Evaluation'!$A$46:$F$120,2,0),""))&amp;""</f>
        <v>538</v>
      </c>
      <c r="D81" t="s" s="64">
        <f>_xlfn.IFERROR(VLOOKUP($B81,'Institution Evaluation'!$A$55:$F$346,3,0),_xlfn.IFERROR(VLOOKUP($B81,'Privacy Analyst Evaluation'!$A$46:$F$120,3,0),""))&amp;""</f>
        <v>1052</v>
      </c>
      <c r="E81" t="s" s="64">
        <f>_xlfn.IFERROR(VLOOKUP($B81,'Institution Evaluation'!$A$55:$F$346,4,0),_xlfn.IFERROR(VLOOKUP($B81,'Privacy Analyst Evaluation'!$A$46:$F$120,4,0),""))&amp;""</f>
        <v>539</v>
      </c>
      <c r="F81" t="s" s="64">
        <f>_xlfn.IFERROR(VLOOKUP($B81,'Institution Evaluation'!$A$55:$F$346,6,0),_xlfn.IFERROR(VLOOKUP($B81,'Privacy Analyst Evaluation'!$A$46:$F$120,6,0),""))&amp;""</f>
      </c>
      <c r="G81" s="340"/>
      <c r="H81" t="s" s="64">
        <f>_xlfn.IFERROR(IF($H80+1&gt;'(backend scoring)'!$Q$335,"",$H80+1),"")</f>
      </c>
      <c r="I81" t="s" s="64">
        <f>_xlfn.XLOOKUP($H81,'(backend scoring)'!$S$2:$S$333,'(backend scoring)'!$A$2:$A$333,"")</f>
      </c>
      <c r="J81" t="s" s="64">
        <f>_xlfn.IFERROR(VLOOKUP($I81,'Institution Evaluation'!$A$55:$F$346,2,0),_xlfn.IFERROR(VLOOKUP($I81,'Privacy Analyst Evaluation'!$A$46:$F$120,2,0),""))</f>
      </c>
      <c r="K81" t="s" s="64">
        <f>_xlfn.IFERROR(VLOOKUP($I81,'Institution Evaluation'!$A$55:$F$346,3,0),_xlfn.IFERROR(VLOOKUP($I81,'Privacy Analyst Evaluation'!$A$46:$F$120,3,0),""))&amp;""</f>
      </c>
      <c r="L81" t="s" s="64">
        <f>_xlfn.IFERROR(VLOOKUP($I81,'Institution Evaluation'!$A$55:$F$346,4,0),_xlfn.IFERROR(VLOOKUP($I81,'Privacy Analyst Evaluation'!$A$46:$F$120,4,0),""))&amp;""</f>
      </c>
      <c r="M81" t="s" s="64">
        <f>_xlfn.IFERROR(VLOOKUP($I81,'Institution Evaluation'!$A$55:$F$346,6,0),_xlfn.IFERROR(VLOOKUP($I81,'Privacy Analyst Evaluation'!$A$46:$F$120,6,0),""))&amp;""</f>
      </c>
      <c r="N81" s="338"/>
    </row>
    <row r="82" ht="105" customHeight="1">
      <c r="A82" s="339">
        <f>_xlfn.IFERROR(IF($A81+1&gt;'(backend scoring)'!$T$335,"",$A81+1),"")</f>
        <v>58</v>
      </c>
      <c r="B82" t="s" s="64">
        <f>_xlfn.XLOOKUP($A82,'(backend scoring)'!$V$2:$V$333,'(backend scoring)'!$A$2:$A$333,"")</f>
        <v>1279</v>
      </c>
      <c r="C82" t="s" s="64">
        <f>_xlfn.IFERROR(VLOOKUP($B82,'Institution Evaluation'!$A$55:$F$346,2,0),_xlfn.IFERROR(VLOOKUP($B82,'Privacy Analyst Evaluation'!$A$46:$F$120,2,0),""))&amp;""</f>
        <v>628</v>
      </c>
      <c r="D82" t="s" s="64">
        <f>_xlfn.IFERROR(VLOOKUP($B82,'Institution Evaluation'!$A$55:$F$346,3,0),_xlfn.IFERROR(VLOOKUP($B82,'Privacy Analyst Evaluation'!$A$46:$F$120,3,0),""))&amp;""</f>
      </c>
      <c r="E82" t="s" s="64">
        <f>_xlfn.IFERROR(VLOOKUP($B82,'Institution Evaluation'!$A$55:$F$346,4,0),_xlfn.IFERROR(VLOOKUP($B82,'Privacy Analyst Evaluation'!$A$46:$F$120,4,0),""))&amp;""</f>
        <v>1168</v>
      </c>
      <c r="F82" t="s" s="64">
        <f>_xlfn.IFERROR(VLOOKUP($B82,'Institution Evaluation'!$A$55:$F$346,6,0),_xlfn.IFERROR(VLOOKUP($B82,'Privacy Analyst Evaluation'!$A$46:$F$120,6,0),""))&amp;""</f>
      </c>
      <c r="G82" s="340"/>
      <c r="H82" t="s" s="64">
        <f>_xlfn.IFERROR(IF($H81+1&gt;'(backend scoring)'!$Q$335,"",$H81+1),"")</f>
      </c>
      <c r="I82" t="s" s="64">
        <f>_xlfn.XLOOKUP($H82,'(backend scoring)'!$S$2:$S$333,'(backend scoring)'!$A$2:$A$333,"")</f>
      </c>
      <c r="J82" t="s" s="64">
        <f>_xlfn.IFERROR(VLOOKUP($I82,'Institution Evaluation'!$A$55:$F$346,2,0),_xlfn.IFERROR(VLOOKUP($I82,'Privacy Analyst Evaluation'!$A$46:$F$120,2,0),""))</f>
      </c>
      <c r="K82" t="s" s="64">
        <f>_xlfn.IFERROR(VLOOKUP($I82,'Institution Evaluation'!$A$55:$F$346,3,0),_xlfn.IFERROR(VLOOKUP($I82,'Privacy Analyst Evaluation'!$A$46:$F$120,3,0),""))&amp;""</f>
      </c>
      <c r="L82" t="s" s="64">
        <f>_xlfn.IFERROR(VLOOKUP($I82,'Institution Evaluation'!$A$55:$F$346,4,0),_xlfn.IFERROR(VLOOKUP($I82,'Privacy Analyst Evaluation'!$A$46:$F$120,4,0),""))&amp;""</f>
      </c>
      <c r="M82" t="s" s="64">
        <f>_xlfn.IFERROR(VLOOKUP($I82,'Institution Evaluation'!$A$55:$F$346,6,0),_xlfn.IFERROR(VLOOKUP($I82,'Privacy Analyst Evaluation'!$A$46:$F$120,6,0),""))&amp;""</f>
      </c>
      <c r="N82" s="338"/>
    </row>
    <row r="83" ht="30" customHeight="1">
      <c r="A83" s="339">
        <f>_xlfn.IFERROR(IF($A82+1&gt;'(backend scoring)'!$T$335,"",$A82+1),"")</f>
        <v>59</v>
      </c>
      <c r="B83" t="s" s="64">
        <f>_xlfn.XLOOKUP($A83,'(backend scoring)'!$V$2:$V$333,'(backend scoring)'!$A$2:$A$333,"")</f>
        <v>1280</v>
      </c>
      <c r="C83" t="s" s="64">
        <f>_xlfn.IFERROR(VLOOKUP($B83,'Institution Evaluation'!$A$55:$F$346,2,0),_xlfn.IFERROR(VLOOKUP($B83,'Privacy Analyst Evaluation'!$A$46:$F$120,2,0),""))&amp;""</f>
        <v>631</v>
      </c>
      <c r="D83" t="s" s="64">
        <f>_xlfn.IFERROR(VLOOKUP($B83,'Institution Evaluation'!$A$55:$F$346,3,0),_xlfn.IFERROR(VLOOKUP($B83,'Privacy Analyst Evaluation'!$A$46:$F$120,3,0),""))&amp;""</f>
      </c>
      <c r="E83" t="s" s="64">
        <f>_xlfn.IFERROR(VLOOKUP($B83,'Institution Evaluation'!$A$55:$F$346,4,0),_xlfn.IFERROR(VLOOKUP($B83,'Privacy Analyst Evaluation'!$A$46:$F$120,4,0),""))&amp;""</f>
        <v>1168</v>
      </c>
      <c r="F83" t="s" s="64">
        <f>_xlfn.IFERROR(VLOOKUP($B83,'Institution Evaluation'!$A$55:$F$346,6,0),_xlfn.IFERROR(VLOOKUP($B83,'Privacy Analyst Evaluation'!$A$46:$F$120,6,0),""))&amp;""</f>
      </c>
      <c r="G83" s="340"/>
      <c r="H83" t="s" s="64">
        <f>_xlfn.IFERROR(IF($H82+1&gt;'(backend scoring)'!$Q$335,"",$H82+1),"")</f>
      </c>
      <c r="I83" t="s" s="64">
        <f>_xlfn.XLOOKUP($H83,'(backend scoring)'!$S$2:$S$333,'(backend scoring)'!$A$2:$A$333,"")</f>
      </c>
      <c r="J83" t="s" s="64">
        <f>_xlfn.IFERROR(VLOOKUP($I83,'Institution Evaluation'!$A$55:$F$346,2,0),_xlfn.IFERROR(VLOOKUP($I83,'Privacy Analyst Evaluation'!$A$46:$F$120,2,0),""))</f>
      </c>
      <c r="K83" t="s" s="64">
        <f>_xlfn.IFERROR(VLOOKUP($I83,'Institution Evaluation'!$A$55:$F$346,3,0),_xlfn.IFERROR(VLOOKUP($I83,'Privacy Analyst Evaluation'!$A$46:$F$120,3,0),""))&amp;""</f>
      </c>
      <c r="L83" t="s" s="64">
        <f>_xlfn.IFERROR(VLOOKUP($I83,'Institution Evaluation'!$A$55:$F$346,4,0),_xlfn.IFERROR(VLOOKUP($I83,'Privacy Analyst Evaluation'!$A$46:$F$120,4,0),""))&amp;""</f>
      </c>
      <c r="M83" t="s" s="64">
        <f>_xlfn.IFERROR(VLOOKUP($I83,'Institution Evaluation'!$A$55:$F$346,6,0),_xlfn.IFERROR(VLOOKUP($I83,'Privacy Analyst Evaluation'!$A$46:$F$120,6,0),""))&amp;""</f>
      </c>
      <c r="N83" s="338"/>
    </row>
    <row r="84" ht="30" customHeight="1">
      <c r="A84" s="339">
        <f>_xlfn.IFERROR(IF($A83+1&gt;'(backend scoring)'!$T$335,"",$A83+1),"")</f>
        <v>60</v>
      </c>
      <c r="B84" t="s" s="64">
        <f>_xlfn.XLOOKUP($A84,'(backend scoring)'!$V$2:$V$333,'(backend scoring)'!$A$2:$A$333,"")</f>
        <v>1281</v>
      </c>
      <c r="C84" t="s" s="64">
        <f>_xlfn.IFERROR(VLOOKUP($B84,'Institution Evaluation'!$A$55:$F$346,2,0),_xlfn.IFERROR(VLOOKUP($B84,'Privacy Analyst Evaluation'!$A$46:$F$120,2,0),""))&amp;""</f>
        <v>633</v>
      </c>
      <c r="D84" t="s" s="64">
        <f>_xlfn.IFERROR(VLOOKUP($B84,'Institution Evaluation'!$A$55:$F$346,3,0),_xlfn.IFERROR(VLOOKUP($B84,'Privacy Analyst Evaluation'!$A$46:$F$120,3,0),""))&amp;""</f>
      </c>
      <c r="E84" t="s" s="64">
        <f>_xlfn.IFERROR(VLOOKUP($B84,'Institution Evaluation'!$A$55:$F$346,4,0),_xlfn.IFERROR(VLOOKUP($B84,'Privacy Analyst Evaluation'!$A$46:$F$120,4,0),""))&amp;""</f>
        <v>1168</v>
      </c>
      <c r="F84" t="s" s="64">
        <f>_xlfn.IFERROR(VLOOKUP($B84,'Institution Evaluation'!$A$55:$F$346,6,0),_xlfn.IFERROR(VLOOKUP($B84,'Privacy Analyst Evaluation'!$A$46:$F$120,6,0),""))&amp;""</f>
      </c>
      <c r="G84" s="340"/>
      <c r="H84" t="s" s="64">
        <f>_xlfn.IFERROR(IF($H83+1&gt;'(backend scoring)'!$Q$335,"",$H83+1),"")</f>
      </c>
      <c r="I84" t="s" s="64">
        <f>_xlfn.XLOOKUP($H84,'(backend scoring)'!$S$2:$S$333,'(backend scoring)'!$A$2:$A$333,"")</f>
      </c>
      <c r="J84" t="s" s="64">
        <f>_xlfn.IFERROR(VLOOKUP($I84,'Institution Evaluation'!$A$55:$F$346,2,0),_xlfn.IFERROR(VLOOKUP($I84,'Privacy Analyst Evaluation'!$A$46:$F$120,2,0),""))</f>
      </c>
      <c r="K84" t="s" s="64">
        <f>_xlfn.IFERROR(VLOOKUP($I84,'Institution Evaluation'!$A$55:$F$346,3,0),_xlfn.IFERROR(VLOOKUP($I84,'Privacy Analyst Evaluation'!$A$46:$F$120,3,0),""))&amp;""</f>
      </c>
      <c r="L84" t="s" s="64">
        <f>_xlfn.IFERROR(VLOOKUP($I84,'Institution Evaluation'!$A$55:$F$346,4,0),_xlfn.IFERROR(VLOOKUP($I84,'Privacy Analyst Evaluation'!$A$46:$F$120,4,0),""))&amp;""</f>
      </c>
      <c r="M84" t="s" s="64">
        <f>_xlfn.IFERROR(VLOOKUP($I84,'Institution Evaluation'!$A$55:$F$346,6,0),_xlfn.IFERROR(VLOOKUP($I84,'Privacy Analyst Evaluation'!$A$46:$F$120,6,0),""))&amp;""</f>
      </c>
      <c r="N84" s="338"/>
    </row>
    <row r="85" ht="75" customHeight="1">
      <c r="A85" s="339">
        <f>_xlfn.IFERROR(IF($A84+1&gt;'(backend scoring)'!$T$335,"",$A84+1),"")</f>
        <v>61</v>
      </c>
      <c r="B85" t="s" s="64">
        <f>_xlfn.XLOOKUP($A85,'(backend scoring)'!$V$2:$V$333,'(backend scoring)'!$A$2:$A$333,"")</f>
        <v>1282</v>
      </c>
      <c r="C85" t="s" s="64">
        <f>_xlfn.IFERROR(VLOOKUP($B85,'Institution Evaluation'!$A$55:$F$346,2,0),_xlfn.IFERROR(VLOOKUP($B85,'Privacy Analyst Evaluation'!$A$46:$F$120,2,0),""))&amp;""</f>
        <v>635</v>
      </c>
      <c r="D85" t="s" s="64">
        <f>_xlfn.IFERROR(VLOOKUP($B85,'Institution Evaluation'!$A$55:$F$346,3,0),_xlfn.IFERROR(VLOOKUP($B85,'Privacy Analyst Evaluation'!$A$46:$F$120,3,0),""))&amp;""</f>
      </c>
      <c r="E85" t="s" s="64">
        <f>_xlfn.IFERROR(VLOOKUP($B85,'Institution Evaluation'!$A$55:$F$346,4,0),_xlfn.IFERROR(VLOOKUP($B85,'Privacy Analyst Evaluation'!$A$46:$F$120,4,0),""))&amp;""</f>
        <v>1168</v>
      </c>
      <c r="F85" t="s" s="64">
        <f>_xlfn.IFERROR(VLOOKUP($B85,'Institution Evaluation'!$A$55:$F$346,6,0),_xlfn.IFERROR(VLOOKUP($B85,'Privacy Analyst Evaluation'!$A$46:$F$120,6,0),""))&amp;""</f>
      </c>
      <c r="G85" s="340"/>
      <c r="H85" t="s" s="64">
        <f>_xlfn.IFERROR(IF($H84+1&gt;'(backend scoring)'!$Q$335,"",$H84+1),"")</f>
      </c>
      <c r="I85" t="s" s="64">
        <f>_xlfn.XLOOKUP($H85,'(backend scoring)'!$S$2:$S$333,'(backend scoring)'!$A$2:$A$333,"")</f>
      </c>
      <c r="J85" t="s" s="64">
        <f>_xlfn.IFERROR(VLOOKUP($I85,'Institution Evaluation'!$A$55:$F$346,2,0),_xlfn.IFERROR(VLOOKUP($I85,'Privacy Analyst Evaluation'!$A$46:$F$120,2,0),""))</f>
      </c>
      <c r="K85" t="s" s="64">
        <f>_xlfn.IFERROR(VLOOKUP($I85,'Institution Evaluation'!$A$55:$F$346,3,0),_xlfn.IFERROR(VLOOKUP($I85,'Privacy Analyst Evaluation'!$A$46:$F$120,3,0),""))&amp;""</f>
      </c>
      <c r="L85" t="s" s="64">
        <f>_xlfn.IFERROR(VLOOKUP($I85,'Institution Evaluation'!$A$55:$F$346,4,0),_xlfn.IFERROR(VLOOKUP($I85,'Privacy Analyst Evaluation'!$A$46:$F$120,4,0),""))&amp;""</f>
      </c>
      <c r="M85" t="s" s="64">
        <f>_xlfn.IFERROR(VLOOKUP($I85,'Institution Evaluation'!$A$55:$F$346,6,0),_xlfn.IFERROR(VLOOKUP($I85,'Privacy Analyst Evaluation'!$A$46:$F$120,6,0),""))&amp;""</f>
      </c>
      <c r="N85" s="338"/>
    </row>
    <row r="86" ht="75" customHeight="1">
      <c r="A86" s="339">
        <f>_xlfn.IFERROR(IF($A85+1&gt;'(backend scoring)'!$T$335,"",$A85+1),"")</f>
        <v>62</v>
      </c>
      <c r="B86" t="s" s="64">
        <f>_xlfn.XLOOKUP($A86,'(backend scoring)'!$V$2:$V$333,'(backend scoring)'!$A$2:$A$333,"")</f>
        <v>1283</v>
      </c>
      <c r="C86" t="s" s="64">
        <f>_xlfn.IFERROR(VLOOKUP($B86,'Institution Evaluation'!$A$55:$F$346,2,0),_xlfn.IFERROR(VLOOKUP($B86,'Privacy Analyst Evaluation'!$A$46:$F$120,2,0),""))&amp;""</f>
        <v>688</v>
      </c>
      <c r="D86" t="s" s="64">
        <f>_xlfn.IFERROR(VLOOKUP($B86,'Institution Evaluation'!$A$55:$F$346,3,0),_xlfn.IFERROR(VLOOKUP($B86,'Privacy Analyst Evaluation'!$A$46:$F$120,3,0),""))&amp;""</f>
      </c>
      <c r="E86" t="s" s="64">
        <f>_xlfn.IFERROR(VLOOKUP($B86,'Institution Evaluation'!$A$55:$F$346,4,0),_xlfn.IFERROR(VLOOKUP($B86,'Privacy Analyst Evaluation'!$A$46:$F$120,4,0),""))&amp;""</f>
        <v>1168</v>
      </c>
      <c r="F86" t="s" s="64">
        <f>_xlfn.IFERROR(VLOOKUP($B86,'Institution Evaluation'!$A$55:$F$346,6,0),_xlfn.IFERROR(VLOOKUP($B86,'Privacy Analyst Evaluation'!$A$46:$F$120,6,0),""))&amp;""</f>
      </c>
      <c r="G86" s="340"/>
      <c r="H86" t="s" s="64">
        <f>_xlfn.IFERROR(IF($H85+1&gt;'(backend scoring)'!$Q$335,"",$H85+1),"")</f>
      </c>
      <c r="I86" t="s" s="64">
        <f>_xlfn.XLOOKUP($H86,'(backend scoring)'!$S$2:$S$333,'(backend scoring)'!$A$2:$A$333,"")</f>
      </c>
      <c r="J86" t="s" s="64">
        <f>_xlfn.IFERROR(VLOOKUP($I86,'Institution Evaluation'!$A$55:$F$346,2,0),_xlfn.IFERROR(VLOOKUP($I86,'Privacy Analyst Evaluation'!$A$46:$F$120,2,0),""))</f>
      </c>
      <c r="K86" t="s" s="64">
        <f>_xlfn.IFERROR(VLOOKUP($I86,'Institution Evaluation'!$A$55:$F$346,3,0),_xlfn.IFERROR(VLOOKUP($I86,'Privacy Analyst Evaluation'!$A$46:$F$120,3,0),""))&amp;""</f>
      </c>
      <c r="L86" t="s" s="64">
        <f>_xlfn.IFERROR(VLOOKUP($I86,'Institution Evaluation'!$A$55:$F$346,4,0),_xlfn.IFERROR(VLOOKUP($I86,'Privacy Analyst Evaluation'!$A$46:$F$120,4,0),""))&amp;""</f>
      </c>
      <c r="M86" t="s" s="64">
        <f>_xlfn.IFERROR(VLOOKUP($I86,'Institution Evaluation'!$A$55:$F$346,6,0),_xlfn.IFERROR(VLOOKUP($I86,'Privacy Analyst Evaluation'!$A$46:$F$120,6,0),""))&amp;""</f>
      </c>
      <c r="N86" s="338"/>
    </row>
    <row r="87" ht="60" customHeight="1">
      <c r="A87" s="339">
        <f>_xlfn.IFERROR(IF($A86+1&gt;'(backend scoring)'!$T$335,"",$A86+1),"")</f>
        <v>63</v>
      </c>
      <c r="B87" t="s" s="64">
        <f>_xlfn.XLOOKUP($A87,'(backend scoring)'!$V$2:$V$333,'(backend scoring)'!$A$2:$A$333,"")</f>
        <v>1284</v>
      </c>
      <c r="C87" t="s" s="64">
        <f>_xlfn.IFERROR(VLOOKUP($B87,'Institution Evaluation'!$A$55:$F$346,2,0),_xlfn.IFERROR(VLOOKUP($B87,'Privacy Analyst Evaluation'!$A$46:$F$120,2,0),""))&amp;""</f>
        <v>691</v>
      </c>
      <c r="D87" t="s" s="64">
        <f>_xlfn.IFERROR(VLOOKUP($B87,'Institution Evaluation'!$A$55:$F$346,3,0),_xlfn.IFERROR(VLOOKUP($B87,'Privacy Analyst Evaluation'!$A$46:$F$120,3,0),""))&amp;""</f>
      </c>
      <c r="E87" t="s" s="64">
        <f>_xlfn.IFERROR(VLOOKUP($B87,'Institution Evaluation'!$A$55:$F$346,4,0),_xlfn.IFERROR(VLOOKUP($B87,'Privacy Analyst Evaluation'!$A$46:$F$120,4,0),""))&amp;""</f>
        <v>1168</v>
      </c>
      <c r="F87" t="s" s="64">
        <f>_xlfn.IFERROR(VLOOKUP($B87,'Institution Evaluation'!$A$55:$F$346,6,0),_xlfn.IFERROR(VLOOKUP($B87,'Privacy Analyst Evaluation'!$A$46:$F$120,6,0),""))&amp;""</f>
      </c>
      <c r="G87" s="340"/>
      <c r="H87" t="s" s="64">
        <f>_xlfn.IFERROR(IF($H86+1&gt;'(backend scoring)'!$Q$335,"",$H86+1),"")</f>
      </c>
      <c r="I87" t="s" s="64">
        <f>_xlfn.XLOOKUP($H87,'(backend scoring)'!$S$2:$S$333,'(backend scoring)'!$A$2:$A$333,"")</f>
      </c>
      <c r="J87" t="s" s="64">
        <f>_xlfn.IFERROR(VLOOKUP($I87,'Institution Evaluation'!$A$55:$F$346,2,0),_xlfn.IFERROR(VLOOKUP($I87,'Privacy Analyst Evaluation'!$A$46:$F$120,2,0),""))</f>
      </c>
      <c r="K87" t="s" s="64">
        <f>_xlfn.IFERROR(VLOOKUP($I87,'Institution Evaluation'!$A$55:$F$346,3,0),_xlfn.IFERROR(VLOOKUP($I87,'Privacy Analyst Evaluation'!$A$46:$F$120,3,0),""))&amp;""</f>
      </c>
      <c r="L87" t="s" s="64">
        <f>_xlfn.IFERROR(VLOOKUP($I87,'Institution Evaluation'!$A$55:$F$346,4,0),_xlfn.IFERROR(VLOOKUP($I87,'Privacy Analyst Evaluation'!$A$46:$F$120,4,0),""))&amp;""</f>
      </c>
      <c r="M87" t="s" s="64">
        <f>_xlfn.IFERROR(VLOOKUP($I87,'Institution Evaluation'!$A$55:$F$346,6,0),_xlfn.IFERROR(VLOOKUP($I87,'Privacy Analyst Evaluation'!$A$46:$F$120,6,0),""))&amp;""</f>
      </c>
      <c r="N87" s="338"/>
    </row>
    <row r="88" ht="90" customHeight="1">
      <c r="A88" s="339">
        <f>_xlfn.IFERROR(IF($A87+1&gt;'(backend scoring)'!$T$335,"",$A87+1),"")</f>
        <v>64</v>
      </c>
      <c r="B88" t="s" s="64">
        <f>_xlfn.XLOOKUP($A88,'(backend scoring)'!$V$2:$V$333,'(backend scoring)'!$A$2:$A$333,"")</f>
        <v>1285</v>
      </c>
      <c r="C88" t="s" s="64">
        <f>_xlfn.IFERROR(VLOOKUP($B88,'Institution Evaluation'!$A$55:$F$346,2,0),_xlfn.IFERROR(VLOOKUP($B88,'Privacy Analyst Evaluation'!$A$46:$F$120,2,0),""))&amp;""</f>
        <v>693</v>
      </c>
      <c r="D88" t="s" s="64">
        <f>_xlfn.IFERROR(VLOOKUP($B88,'Institution Evaluation'!$A$55:$F$346,3,0),_xlfn.IFERROR(VLOOKUP($B88,'Privacy Analyst Evaluation'!$A$46:$F$120,3,0),""))&amp;""</f>
      </c>
      <c r="E88" t="s" s="64">
        <f>_xlfn.IFERROR(VLOOKUP($B88,'Institution Evaluation'!$A$55:$F$346,4,0),_xlfn.IFERROR(VLOOKUP($B88,'Privacy Analyst Evaluation'!$A$46:$F$120,4,0),""))&amp;""</f>
        <v>1168</v>
      </c>
      <c r="F88" t="s" s="64">
        <f>_xlfn.IFERROR(VLOOKUP($B88,'Institution Evaluation'!$A$55:$F$346,6,0),_xlfn.IFERROR(VLOOKUP($B88,'Privacy Analyst Evaluation'!$A$46:$F$120,6,0),""))&amp;""</f>
      </c>
      <c r="G88" s="340"/>
      <c r="H88" t="s" s="64">
        <f>_xlfn.IFERROR(IF($H87+1&gt;'(backend scoring)'!$Q$335,"",$H87+1),"")</f>
      </c>
      <c r="I88" t="s" s="64">
        <f>_xlfn.XLOOKUP($H88,'(backend scoring)'!$S$2:$S$333,'(backend scoring)'!$A$2:$A$333,"")</f>
      </c>
      <c r="J88" t="s" s="64">
        <f>_xlfn.IFERROR(VLOOKUP($I88,'Institution Evaluation'!$A$55:$F$346,2,0),_xlfn.IFERROR(VLOOKUP($I88,'Privacy Analyst Evaluation'!$A$46:$F$120,2,0),""))</f>
      </c>
      <c r="K88" t="s" s="64">
        <f>_xlfn.IFERROR(VLOOKUP($I88,'Institution Evaluation'!$A$55:$F$346,3,0),_xlfn.IFERROR(VLOOKUP($I88,'Privacy Analyst Evaluation'!$A$46:$F$120,3,0),""))&amp;""</f>
      </c>
      <c r="L88" t="s" s="64">
        <f>_xlfn.IFERROR(VLOOKUP($I88,'Institution Evaluation'!$A$55:$F$346,4,0),_xlfn.IFERROR(VLOOKUP($I88,'Privacy Analyst Evaluation'!$A$46:$F$120,4,0),""))&amp;""</f>
      </c>
      <c r="M88" t="s" s="64">
        <f>_xlfn.IFERROR(VLOOKUP($I88,'Institution Evaluation'!$A$55:$F$346,6,0),_xlfn.IFERROR(VLOOKUP($I88,'Privacy Analyst Evaluation'!$A$46:$F$120,6,0),""))&amp;""</f>
      </c>
      <c r="N88" s="338"/>
    </row>
    <row r="89" ht="105" customHeight="1">
      <c r="A89" s="339">
        <f>_xlfn.IFERROR(IF($A88+1&gt;'(backend scoring)'!$T$335,"",$A88+1),"")</f>
        <v>65</v>
      </c>
      <c r="B89" t="s" s="64">
        <f>_xlfn.XLOOKUP($A89,'(backend scoring)'!$V$2:$V$333,'(backend scoring)'!$A$2:$A$333,"")</f>
        <v>1286</v>
      </c>
      <c r="C89" t="s" s="64">
        <f>_xlfn.IFERROR(VLOOKUP($B89,'Institution Evaluation'!$A$55:$F$346,2,0),_xlfn.IFERROR(VLOOKUP($B89,'Privacy Analyst Evaluation'!$A$46:$F$120,2,0),""))&amp;""</f>
        <v>824</v>
      </c>
      <c r="D89" t="s" s="64">
        <f>_xlfn.IFERROR(VLOOKUP($B89,'Institution Evaluation'!$A$55:$F$346,3,0),_xlfn.IFERROR(VLOOKUP($B89,'Privacy Analyst Evaluation'!$A$46:$F$120,3,0),""))&amp;""</f>
      </c>
      <c r="E89" t="s" s="64">
        <f>_xlfn.IFERROR(VLOOKUP($B89,'Institution Evaluation'!$A$55:$F$346,4,0),_xlfn.IFERROR(VLOOKUP($B89,'Privacy Analyst Evaluation'!$A$46:$F$120,4,0),""))&amp;""</f>
      </c>
      <c r="F89" t="s" s="64">
        <f>_xlfn.IFERROR(VLOOKUP($B89,'Institution Evaluation'!$A$55:$F$346,6,0),_xlfn.IFERROR(VLOOKUP($B89,'Privacy Analyst Evaluation'!$A$46:$F$120,6,0),""))&amp;""</f>
      </c>
      <c r="G89" s="340"/>
      <c r="H89" t="s" s="64">
        <f>_xlfn.IFERROR(IF($H88+1&gt;'(backend scoring)'!$Q$335,"",$H88+1),"")</f>
      </c>
      <c r="I89" t="s" s="64">
        <f>_xlfn.XLOOKUP($H89,'(backend scoring)'!$S$2:$S$333,'(backend scoring)'!$A$2:$A$333,"")</f>
      </c>
      <c r="J89" t="s" s="64">
        <f>_xlfn.IFERROR(VLOOKUP($I89,'Institution Evaluation'!$A$55:$F$346,2,0),_xlfn.IFERROR(VLOOKUP($I89,'Privacy Analyst Evaluation'!$A$46:$F$120,2,0),""))</f>
      </c>
      <c r="K89" t="s" s="64">
        <f>_xlfn.IFERROR(VLOOKUP($I89,'Institution Evaluation'!$A$55:$F$346,3,0),_xlfn.IFERROR(VLOOKUP($I89,'Privacy Analyst Evaluation'!$A$46:$F$120,3,0),""))&amp;""</f>
      </c>
      <c r="L89" t="s" s="64">
        <f>_xlfn.IFERROR(VLOOKUP($I89,'Institution Evaluation'!$A$55:$F$346,4,0),_xlfn.IFERROR(VLOOKUP($I89,'Privacy Analyst Evaluation'!$A$46:$F$120,4,0),""))&amp;""</f>
      </c>
      <c r="M89" t="s" s="64">
        <f>_xlfn.IFERROR(VLOOKUP($I89,'Institution Evaluation'!$A$55:$F$346,6,0),_xlfn.IFERROR(VLOOKUP($I89,'Privacy Analyst Evaluation'!$A$46:$F$120,6,0),""))&amp;""</f>
      </c>
      <c r="N89" s="338"/>
    </row>
    <row r="90" ht="90" customHeight="1">
      <c r="A90" s="339">
        <f>_xlfn.IFERROR(IF($A89+1&gt;'(backend scoring)'!$T$335,"",$A89+1),"")</f>
        <v>66</v>
      </c>
      <c r="B90" t="s" s="64">
        <f>_xlfn.XLOOKUP($A90,'(backend scoring)'!$V$2:$V$333,'(backend scoring)'!$A$2:$A$333,"")</f>
        <v>1287</v>
      </c>
      <c r="C90" t="s" s="64">
        <f>_xlfn.IFERROR(VLOOKUP($B90,'Institution Evaluation'!$A$55:$F$346,2,0),_xlfn.IFERROR(VLOOKUP($B90,'Privacy Analyst Evaluation'!$A$46:$F$120,2,0),""))&amp;""</f>
        <v>826</v>
      </c>
      <c r="D90" t="s" s="64">
        <f>_xlfn.IFERROR(VLOOKUP($B90,'Institution Evaluation'!$A$55:$F$346,3,0),_xlfn.IFERROR(VLOOKUP($B90,'Privacy Analyst Evaluation'!$A$46:$F$120,3,0),""))&amp;""</f>
      </c>
      <c r="E90" t="s" s="64">
        <f>_xlfn.IFERROR(VLOOKUP($B90,'Institution Evaluation'!$A$55:$F$346,4,0),_xlfn.IFERROR(VLOOKUP($B90,'Privacy Analyst Evaluation'!$A$46:$F$120,4,0),""))&amp;""</f>
      </c>
      <c r="F90" t="s" s="64">
        <f>_xlfn.IFERROR(VLOOKUP($B90,'Institution Evaluation'!$A$55:$F$346,6,0),_xlfn.IFERROR(VLOOKUP($B90,'Privacy Analyst Evaluation'!$A$46:$F$120,6,0),""))&amp;""</f>
      </c>
      <c r="G90" s="340"/>
      <c r="H90" t="s" s="64">
        <f>_xlfn.IFERROR(IF($H89+1&gt;'(backend scoring)'!$Q$335,"",$H89+1),"")</f>
      </c>
      <c r="I90" t="s" s="64">
        <f>_xlfn.XLOOKUP($H90,'(backend scoring)'!$S$2:$S$333,'(backend scoring)'!$A$2:$A$333,"")</f>
      </c>
      <c r="J90" t="s" s="64">
        <f>_xlfn.IFERROR(VLOOKUP($I90,'Institution Evaluation'!$A$55:$F$346,2,0),_xlfn.IFERROR(VLOOKUP($I90,'Privacy Analyst Evaluation'!$A$46:$F$120,2,0),""))</f>
      </c>
      <c r="K90" t="s" s="64">
        <f>_xlfn.IFERROR(VLOOKUP($I90,'Institution Evaluation'!$A$55:$F$346,3,0),_xlfn.IFERROR(VLOOKUP($I90,'Privacy Analyst Evaluation'!$A$46:$F$120,3,0),""))&amp;""</f>
      </c>
      <c r="L90" t="s" s="64">
        <f>_xlfn.IFERROR(VLOOKUP($I90,'Institution Evaluation'!$A$55:$F$346,4,0),_xlfn.IFERROR(VLOOKUP($I90,'Privacy Analyst Evaluation'!$A$46:$F$120,4,0),""))&amp;""</f>
      </c>
      <c r="M90" t="s" s="64">
        <f>_xlfn.IFERROR(VLOOKUP($I90,'Institution Evaluation'!$A$55:$F$346,6,0),_xlfn.IFERROR(VLOOKUP($I90,'Privacy Analyst Evaluation'!$A$46:$F$120,6,0),""))&amp;""</f>
      </c>
      <c r="N90" s="338"/>
    </row>
    <row r="91" ht="75" customHeight="1">
      <c r="A91" s="339">
        <f>_xlfn.IFERROR(IF($A90+1&gt;'(backend scoring)'!$T$335,"",$A90+1),"")</f>
        <v>67</v>
      </c>
      <c r="B91" t="s" s="64">
        <f>_xlfn.XLOOKUP($A91,'(backend scoring)'!$V$2:$V$333,'(backend scoring)'!$A$2:$A$333,"")</f>
        <v>1288</v>
      </c>
      <c r="C91" t="s" s="64">
        <f>_xlfn.IFERROR(VLOOKUP($B91,'Institution Evaluation'!$A$55:$F$346,2,0),_xlfn.IFERROR(VLOOKUP($B91,'Privacy Analyst Evaluation'!$A$46:$F$120,2,0),""))&amp;""</f>
        <v>843</v>
      </c>
      <c r="D91" t="s" s="64">
        <f>_xlfn.IFERROR(VLOOKUP($B91,'Institution Evaluation'!$A$55:$F$346,3,0),_xlfn.IFERROR(VLOOKUP($B91,'Privacy Analyst Evaluation'!$A$46:$F$120,3,0),""))&amp;""</f>
      </c>
      <c r="E91" t="s" s="64">
        <f>_xlfn.IFERROR(VLOOKUP($B91,'Institution Evaluation'!$A$55:$F$346,4,0),_xlfn.IFERROR(VLOOKUP($B91,'Privacy Analyst Evaluation'!$A$46:$F$120,4,0),""))&amp;""</f>
      </c>
      <c r="F91" t="s" s="64">
        <f>_xlfn.IFERROR(VLOOKUP($B91,'Institution Evaluation'!$A$55:$F$346,6,0),_xlfn.IFERROR(VLOOKUP($B91,'Privacy Analyst Evaluation'!$A$46:$F$120,6,0),""))&amp;""</f>
      </c>
      <c r="G91" s="340"/>
      <c r="H91" t="s" s="64">
        <f>_xlfn.IFERROR(IF($H90+1&gt;'(backend scoring)'!$Q$335,"",$H90+1),"")</f>
      </c>
      <c r="I91" t="s" s="64">
        <f>_xlfn.XLOOKUP($H91,'(backend scoring)'!$S$2:$S$333,'(backend scoring)'!$A$2:$A$333,"")</f>
      </c>
      <c r="J91" t="s" s="64">
        <f>_xlfn.IFERROR(VLOOKUP($I91,'Institution Evaluation'!$A$55:$F$346,2,0),_xlfn.IFERROR(VLOOKUP($I91,'Privacy Analyst Evaluation'!$A$46:$F$120,2,0),""))</f>
      </c>
      <c r="K91" t="s" s="64">
        <f>_xlfn.IFERROR(VLOOKUP($I91,'Institution Evaluation'!$A$55:$F$346,3,0),_xlfn.IFERROR(VLOOKUP($I91,'Privacy Analyst Evaluation'!$A$46:$F$120,3,0),""))&amp;""</f>
      </c>
      <c r="L91" t="s" s="64">
        <f>_xlfn.IFERROR(VLOOKUP($I91,'Institution Evaluation'!$A$55:$F$346,4,0),_xlfn.IFERROR(VLOOKUP($I91,'Privacy Analyst Evaluation'!$A$46:$F$120,4,0),""))&amp;""</f>
      </c>
      <c r="M91" t="s" s="64">
        <f>_xlfn.IFERROR(VLOOKUP($I91,'Institution Evaluation'!$A$55:$F$346,6,0),_xlfn.IFERROR(VLOOKUP($I91,'Privacy Analyst Evaluation'!$A$46:$F$120,6,0),""))&amp;""</f>
      </c>
      <c r="N91" s="338"/>
    </row>
    <row r="92" ht="45" customHeight="1">
      <c r="A92" s="339">
        <f>_xlfn.IFERROR(IF($A91+1&gt;'(backend scoring)'!$T$335,"",$A91+1),"")</f>
        <v>68</v>
      </c>
      <c r="B92" t="s" s="64">
        <f>_xlfn.XLOOKUP($A92,'(backend scoring)'!$V$2:$V$333,'(backend scoring)'!$A$2:$A$333,"")</f>
        <v>1289</v>
      </c>
      <c r="C92" t="s" s="64">
        <f>_xlfn.IFERROR(VLOOKUP($B92,'Institution Evaluation'!$A$55:$F$346,2,0),_xlfn.IFERROR(VLOOKUP($B92,'Privacy Analyst Evaluation'!$A$46:$F$120,2,0),""))&amp;""</f>
        <v>853</v>
      </c>
      <c r="D92" t="s" s="64">
        <f>_xlfn.IFERROR(VLOOKUP($B92,'Institution Evaluation'!$A$55:$F$346,3,0),_xlfn.IFERROR(VLOOKUP($B92,'Privacy Analyst Evaluation'!$A$46:$F$120,3,0),""))&amp;""</f>
      </c>
      <c r="E92" t="s" s="64">
        <f>_xlfn.IFERROR(VLOOKUP($B92,'Institution Evaluation'!$A$55:$F$346,4,0),_xlfn.IFERROR(VLOOKUP($B92,'Privacy Analyst Evaluation'!$A$46:$F$120,4,0),""))&amp;""</f>
      </c>
      <c r="F92" t="s" s="64">
        <f>_xlfn.IFERROR(VLOOKUP($B92,'Institution Evaluation'!$A$55:$F$346,6,0),_xlfn.IFERROR(VLOOKUP($B92,'Privacy Analyst Evaluation'!$A$46:$F$120,6,0),""))&amp;""</f>
      </c>
      <c r="G92" s="340"/>
      <c r="H92" t="s" s="64">
        <f>_xlfn.IFERROR(IF($H91+1&gt;'(backend scoring)'!$Q$335,"",$H91+1),"")</f>
      </c>
      <c r="I92" t="s" s="64">
        <f>_xlfn.XLOOKUP($H92,'(backend scoring)'!$S$2:$S$333,'(backend scoring)'!$A$2:$A$333,"")</f>
      </c>
      <c r="J92" t="s" s="64">
        <f>_xlfn.IFERROR(VLOOKUP($I92,'Institution Evaluation'!$A$55:$F$346,2,0),_xlfn.IFERROR(VLOOKUP($I92,'Privacy Analyst Evaluation'!$A$46:$F$120,2,0),""))</f>
      </c>
      <c r="K92" t="s" s="64">
        <f>_xlfn.IFERROR(VLOOKUP($I92,'Institution Evaluation'!$A$55:$F$346,3,0),_xlfn.IFERROR(VLOOKUP($I92,'Privacy Analyst Evaluation'!$A$46:$F$120,3,0),""))&amp;""</f>
      </c>
      <c r="L92" t="s" s="64">
        <f>_xlfn.IFERROR(VLOOKUP($I92,'Institution Evaluation'!$A$55:$F$346,4,0),_xlfn.IFERROR(VLOOKUP($I92,'Privacy Analyst Evaluation'!$A$46:$F$120,4,0),""))&amp;""</f>
      </c>
      <c r="M92" t="s" s="64">
        <f>_xlfn.IFERROR(VLOOKUP($I92,'Institution Evaluation'!$A$55:$F$346,6,0),_xlfn.IFERROR(VLOOKUP($I92,'Privacy Analyst Evaluation'!$A$46:$F$120,6,0),""))&amp;""</f>
      </c>
      <c r="N92" s="338"/>
    </row>
    <row r="93" ht="75" customHeight="1">
      <c r="A93" s="339">
        <f>_xlfn.IFERROR(IF($A92+1&gt;'(backend scoring)'!$T$335,"",$A92+1),"")</f>
        <v>69</v>
      </c>
      <c r="B93" t="s" s="64">
        <f>_xlfn.XLOOKUP($A93,'(backend scoring)'!$V$2:$V$333,'(backend scoring)'!$A$2:$A$333,"")</f>
        <v>1290</v>
      </c>
      <c r="C93" t="s" s="64">
        <f>_xlfn.IFERROR(VLOOKUP($B93,'Institution Evaluation'!$A$55:$F$346,2,0),_xlfn.IFERROR(VLOOKUP($B93,'Privacy Analyst Evaluation'!$A$46:$F$120,2,0),""))&amp;""</f>
        <v>855</v>
      </c>
      <c r="D93" t="s" s="64">
        <f>_xlfn.IFERROR(VLOOKUP($B93,'Institution Evaluation'!$A$55:$F$346,3,0),_xlfn.IFERROR(VLOOKUP($B93,'Privacy Analyst Evaluation'!$A$46:$F$120,3,0),""))&amp;""</f>
      </c>
      <c r="E93" t="s" s="64">
        <f>_xlfn.IFERROR(VLOOKUP($B93,'Institution Evaluation'!$A$55:$F$346,4,0),_xlfn.IFERROR(VLOOKUP($B93,'Privacy Analyst Evaluation'!$A$46:$F$120,4,0),""))&amp;""</f>
      </c>
      <c r="F93" t="s" s="64">
        <f>_xlfn.IFERROR(VLOOKUP($B93,'Institution Evaluation'!$A$55:$F$346,6,0),_xlfn.IFERROR(VLOOKUP($B93,'Privacy Analyst Evaluation'!$A$46:$F$120,6,0),""))&amp;""</f>
      </c>
      <c r="G93" s="340"/>
      <c r="H93" t="s" s="64">
        <f>_xlfn.IFERROR(IF($H92+1&gt;'(backend scoring)'!$Q$335,"",$H92+1),"")</f>
      </c>
      <c r="I93" t="s" s="64">
        <f>_xlfn.XLOOKUP($H93,'(backend scoring)'!$S$2:$S$333,'(backend scoring)'!$A$2:$A$333,"")</f>
      </c>
      <c r="J93" t="s" s="64">
        <f>_xlfn.IFERROR(VLOOKUP($I93,'Institution Evaluation'!$A$55:$F$346,2,0),_xlfn.IFERROR(VLOOKUP($I93,'Privacy Analyst Evaluation'!$A$46:$F$120,2,0),""))</f>
      </c>
      <c r="K93" t="s" s="64">
        <f>_xlfn.IFERROR(VLOOKUP($I93,'Institution Evaluation'!$A$55:$F$346,3,0),_xlfn.IFERROR(VLOOKUP($I93,'Privacy Analyst Evaluation'!$A$46:$F$120,3,0),""))&amp;""</f>
      </c>
      <c r="L93" t="s" s="64">
        <f>_xlfn.IFERROR(VLOOKUP($I93,'Institution Evaluation'!$A$55:$F$346,4,0),_xlfn.IFERROR(VLOOKUP($I93,'Privacy Analyst Evaluation'!$A$46:$F$120,4,0),""))&amp;""</f>
      </c>
      <c r="M93" t="s" s="64">
        <f>_xlfn.IFERROR(VLOOKUP($I93,'Institution Evaluation'!$A$55:$F$346,6,0),_xlfn.IFERROR(VLOOKUP($I93,'Privacy Analyst Evaluation'!$A$46:$F$120,6,0),""))&amp;""</f>
      </c>
      <c r="N93" s="338"/>
    </row>
    <row r="94" ht="75" customHeight="1">
      <c r="A94" s="339">
        <f>_xlfn.IFERROR(IF($A93+1&gt;'(backend scoring)'!$T$335,"",$A93+1),"")</f>
        <v>70</v>
      </c>
      <c r="B94" t="s" s="64">
        <f>_xlfn.XLOOKUP($A94,'(backend scoring)'!$V$2:$V$333,'(backend scoring)'!$A$2:$A$333,"")</f>
        <v>1291</v>
      </c>
      <c r="C94" t="s" s="64">
        <f>_xlfn.IFERROR(VLOOKUP($B94,'Institution Evaluation'!$A$55:$F$346,2,0),_xlfn.IFERROR(VLOOKUP($B94,'Privacy Analyst Evaluation'!$A$46:$F$120,2,0),""))&amp;""</f>
        <v>857</v>
      </c>
      <c r="D94" t="s" s="64">
        <f>_xlfn.IFERROR(VLOOKUP($B94,'Institution Evaluation'!$A$55:$F$346,3,0),_xlfn.IFERROR(VLOOKUP($B94,'Privacy Analyst Evaluation'!$A$46:$F$120,3,0),""))&amp;""</f>
      </c>
      <c r="E94" t="s" s="64">
        <f>_xlfn.IFERROR(VLOOKUP($B94,'Institution Evaluation'!$A$55:$F$346,4,0),_xlfn.IFERROR(VLOOKUP($B94,'Privacy Analyst Evaluation'!$A$46:$F$120,4,0),""))&amp;""</f>
      </c>
      <c r="F94" t="s" s="64">
        <f>_xlfn.IFERROR(VLOOKUP($B94,'Institution Evaluation'!$A$55:$F$346,6,0),_xlfn.IFERROR(VLOOKUP($B94,'Privacy Analyst Evaluation'!$A$46:$F$120,6,0),""))&amp;""</f>
      </c>
      <c r="G94" s="340"/>
      <c r="H94" t="s" s="64">
        <f>_xlfn.IFERROR(IF($H93+1&gt;'(backend scoring)'!$Q$335,"",$H93+1),"")</f>
      </c>
      <c r="I94" t="s" s="64">
        <f>_xlfn.XLOOKUP($H94,'(backend scoring)'!$S$2:$S$333,'(backend scoring)'!$A$2:$A$333,"")</f>
      </c>
      <c r="J94" t="s" s="64">
        <f>_xlfn.IFERROR(VLOOKUP($I94,'Institution Evaluation'!$A$55:$F$346,2,0),_xlfn.IFERROR(VLOOKUP($I94,'Privacy Analyst Evaluation'!$A$46:$F$120,2,0),""))</f>
      </c>
      <c r="K94" t="s" s="64">
        <f>_xlfn.IFERROR(VLOOKUP($I94,'Institution Evaluation'!$A$55:$F$346,3,0),_xlfn.IFERROR(VLOOKUP($I94,'Privacy Analyst Evaluation'!$A$46:$F$120,3,0),""))&amp;""</f>
      </c>
      <c r="L94" t="s" s="64">
        <f>_xlfn.IFERROR(VLOOKUP($I94,'Institution Evaluation'!$A$55:$F$346,4,0),_xlfn.IFERROR(VLOOKUP($I94,'Privacy Analyst Evaluation'!$A$46:$F$120,4,0),""))&amp;""</f>
      </c>
      <c r="M94" t="s" s="64">
        <f>_xlfn.IFERROR(VLOOKUP($I94,'Institution Evaluation'!$A$55:$F$346,6,0),_xlfn.IFERROR(VLOOKUP($I94,'Privacy Analyst Evaluation'!$A$46:$F$120,6,0),""))&amp;""</f>
      </c>
      <c r="N94" s="338"/>
    </row>
    <row r="95" ht="30" customHeight="1">
      <c r="A95" s="339">
        <f>_xlfn.IFERROR(IF($A94+1&gt;'(backend scoring)'!$T$335,"",$A94+1),"")</f>
        <v>71</v>
      </c>
      <c r="B95" t="s" s="64">
        <f>_xlfn.XLOOKUP($A95,'(backend scoring)'!$V$2:$V$333,'(backend scoring)'!$A$2:$A$333,"")</f>
        <v>1292</v>
      </c>
      <c r="C95" t="s" s="64">
        <f>_xlfn.IFERROR(VLOOKUP($B95,'Institution Evaluation'!$A$55:$F$346,2,0),_xlfn.IFERROR(VLOOKUP($B95,'Privacy Analyst Evaluation'!$A$46:$F$120,2,0),""))&amp;""</f>
        <v>881</v>
      </c>
      <c r="D95" t="s" s="64">
        <f>_xlfn.IFERROR(VLOOKUP($B95,'Institution Evaluation'!$A$55:$F$346,3,0),_xlfn.IFERROR(VLOOKUP($B95,'Privacy Analyst Evaluation'!$A$46:$F$120,3,0),""))&amp;""</f>
      </c>
      <c r="E95" t="s" s="64">
        <f>_xlfn.IFERROR(VLOOKUP($B95,'Institution Evaluation'!$A$55:$F$346,4,0),_xlfn.IFERROR(VLOOKUP($B95,'Privacy Analyst Evaluation'!$A$46:$F$120,4,0),""))&amp;""</f>
      </c>
      <c r="F95" t="s" s="64">
        <f>_xlfn.IFERROR(VLOOKUP($B95,'Institution Evaluation'!$A$55:$F$346,6,0),_xlfn.IFERROR(VLOOKUP($B95,'Privacy Analyst Evaluation'!$A$46:$F$120,6,0),""))&amp;""</f>
      </c>
      <c r="G95" s="340"/>
      <c r="H95" t="s" s="64">
        <f>_xlfn.IFERROR(IF($H94+1&gt;'(backend scoring)'!$Q$335,"",$H94+1),"")</f>
      </c>
      <c r="I95" t="s" s="64">
        <f>_xlfn.XLOOKUP($H95,'(backend scoring)'!$S$2:$S$333,'(backend scoring)'!$A$2:$A$333,"")</f>
      </c>
      <c r="J95" t="s" s="64">
        <f>_xlfn.IFERROR(VLOOKUP($I95,'Institution Evaluation'!$A$55:$F$346,2,0),_xlfn.IFERROR(VLOOKUP($I95,'Privacy Analyst Evaluation'!$A$46:$F$120,2,0),""))</f>
      </c>
      <c r="K95" t="s" s="64">
        <f>_xlfn.IFERROR(VLOOKUP($I95,'Institution Evaluation'!$A$55:$F$346,3,0),_xlfn.IFERROR(VLOOKUP($I95,'Privacy Analyst Evaluation'!$A$46:$F$120,3,0),""))&amp;""</f>
      </c>
      <c r="L95" t="s" s="64">
        <f>_xlfn.IFERROR(VLOOKUP($I95,'Institution Evaluation'!$A$55:$F$346,4,0),_xlfn.IFERROR(VLOOKUP($I95,'Privacy Analyst Evaluation'!$A$46:$F$120,4,0),""))&amp;""</f>
      </c>
      <c r="M95" t="s" s="64">
        <f>_xlfn.IFERROR(VLOOKUP($I95,'Institution Evaluation'!$A$55:$F$346,6,0),_xlfn.IFERROR(VLOOKUP($I95,'Privacy Analyst Evaluation'!$A$46:$F$120,6,0),""))&amp;""</f>
      </c>
      <c r="N95" s="338"/>
    </row>
    <row r="96" ht="45" customHeight="1">
      <c r="A96" s="339">
        <f>_xlfn.IFERROR(IF($A95+1&gt;'(backend scoring)'!$T$335,"",$A95+1),"")</f>
        <v>72</v>
      </c>
      <c r="B96" t="s" s="64">
        <f>_xlfn.XLOOKUP($A96,'(backend scoring)'!$V$2:$V$333,'(backend scoring)'!$A$2:$A$333,"")</f>
        <v>1293</v>
      </c>
      <c r="C96" t="s" s="64">
        <f>_xlfn.IFERROR(VLOOKUP($B96,'Institution Evaluation'!$A$55:$F$346,2,0),_xlfn.IFERROR(VLOOKUP($B96,'Privacy Analyst Evaluation'!$A$46:$F$120,2,0),""))&amp;""</f>
        <v>894</v>
      </c>
      <c r="D96" t="s" s="64">
        <f>_xlfn.IFERROR(VLOOKUP($B96,'Institution Evaluation'!$A$55:$F$346,3,0),_xlfn.IFERROR(VLOOKUP($B96,'Privacy Analyst Evaluation'!$A$46:$F$120,3,0),""))&amp;""</f>
      </c>
      <c r="E96" t="s" s="64">
        <f>_xlfn.IFERROR(VLOOKUP($B96,'Institution Evaluation'!$A$55:$F$346,4,0),_xlfn.IFERROR(VLOOKUP($B96,'Privacy Analyst Evaluation'!$A$46:$F$120,4,0),""))&amp;""</f>
      </c>
      <c r="F96" t="s" s="64">
        <f>_xlfn.IFERROR(VLOOKUP($B96,'Institution Evaluation'!$A$55:$F$346,6,0),_xlfn.IFERROR(VLOOKUP($B96,'Privacy Analyst Evaluation'!$A$46:$F$120,6,0),""))&amp;""</f>
      </c>
      <c r="G96" s="340"/>
      <c r="H96" t="s" s="64">
        <f>_xlfn.IFERROR(IF($H95+1&gt;'(backend scoring)'!$Q$335,"",$H95+1),"")</f>
      </c>
      <c r="I96" t="s" s="64">
        <f>_xlfn.XLOOKUP($H96,'(backend scoring)'!$S$2:$S$333,'(backend scoring)'!$A$2:$A$333,"")</f>
      </c>
      <c r="J96" t="s" s="64">
        <f>_xlfn.IFERROR(VLOOKUP($I96,'Institution Evaluation'!$A$55:$F$346,2,0),_xlfn.IFERROR(VLOOKUP($I96,'Privacy Analyst Evaluation'!$A$46:$F$120,2,0),""))</f>
      </c>
      <c r="K96" t="s" s="64">
        <f>_xlfn.IFERROR(VLOOKUP($I96,'Institution Evaluation'!$A$55:$F$346,3,0),_xlfn.IFERROR(VLOOKUP($I96,'Privacy Analyst Evaluation'!$A$46:$F$120,3,0),""))&amp;""</f>
      </c>
      <c r="L96" t="s" s="64">
        <f>_xlfn.IFERROR(VLOOKUP($I96,'Institution Evaluation'!$A$55:$F$346,4,0),_xlfn.IFERROR(VLOOKUP($I96,'Privacy Analyst Evaluation'!$A$46:$F$120,4,0),""))&amp;""</f>
      </c>
      <c r="M96" t="s" s="64">
        <f>_xlfn.IFERROR(VLOOKUP($I96,'Institution Evaluation'!$A$55:$F$346,6,0),_xlfn.IFERROR(VLOOKUP($I96,'Privacy Analyst Evaluation'!$A$46:$F$120,6,0),""))&amp;""</f>
      </c>
      <c r="N96" s="338"/>
    </row>
    <row r="97" ht="30" customHeight="1">
      <c r="A97" s="339">
        <f>_xlfn.IFERROR(IF($A96+1&gt;'(backend scoring)'!$T$335,"",$A96+1),"")</f>
        <v>73</v>
      </c>
      <c r="B97" t="s" s="64">
        <f>_xlfn.XLOOKUP($A97,'(backend scoring)'!$V$2:$V$333,'(backend scoring)'!$A$2:$A$333,"")</f>
        <v>1294</v>
      </c>
      <c r="C97" t="s" s="64">
        <f>_xlfn.IFERROR(VLOOKUP($B97,'Institution Evaluation'!$A$55:$F$346,2,0),_xlfn.IFERROR(VLOOKUP($B97,'Privacy Analyst Evaluation'!$A$46:$F$120,2,0),""))&amp;""</f>
        <v>943</v>
      </c>
      <c r="D97" t="s" s="64">
        <f>_xlfn.IFERROR(VLOOKUP($B97,'Institution Evaluation'!$A$55:$F$346,3,0),_xlfn.IFERROR(VLOOKUP($B97,'Privacy Analyst Evaluation'!$A$46:$F$120,3,0),""))&amp;""</f>
      </c>
      <c r="E97" t="s" s="64">
        <f>_xlfn.IFERROR(VLOOKUP($B97,'Institution Evaluation'!$A$55:$F$346,4,0),_xlfn.IFERROR(VLOOKUP($B97,'Privacy Analyst Evaluation'!$A$46:$F$120,4,0),""))&amp;""</f>
      </c>
      <c r="F97" t="s" s="64">
        <f>_xlfn.IFERROR(VLOOKUP($B97,'Institution Evaluation'!$A$55:$F$346,6,0),_xlfn.IFERROR(VLOOKUP($B97,'Privacy Analyst Evaluation'!$A$46:$F$120,6,0),""))&amp;""</f>
      </c>
      <c r="G97" s="340"/>
      <c r="H97" t="s" s="64">
        <f>_xlfn.IFERROR(IF($H96+1&gt;'(backend scoring)'!$Q$335,"",$H96+1),"")</f>
      </c>
      <c r="I97" t="s" s="64">
        <f>_xlfn.XLOOKUP($H97,'(backend scoring)'!$S$2:$S$333,'(backend scoring)'!$A$2:$A$333,"")</f>
      </c>
      <c r="J97" t="s" s="64">
        <f>_xlfn.IFERROR(VLOOKUP($I97,'Institution Evaluation'!$A$55:$F$346,2,0),_xlfn.IFERROR(VLOOKUP($I97,'Privacy Analyst Evaluation'!$A$46:$F$120,2,0),""))</f>
      </c>
      <c r="K97" t="s" s="64">
        <f>_xlfn.IFERROR(VLOOKUP($I97,'Institution Evaluation'!$A$55:$F$346,3,0),_xlfn.IFERROR(VLOOKUP($I97,'Privacy Analyst Evaluation'!$A$46:$F$120,3,0),""))&amp;""</f>
      </c>
      <c r="L97" t="s" s="64">
        <f>_xlfn.IFERROR(VLOOKUP($I97,'Institution Evaluation'!$A$55:$F$346,4,0),_xlfn.IFERROR(VLOOKUP($I97,'Privacy Analyst Evaluation'!$A$46:$F$120,4,0),""))&amp;""</f>
      </c>
      <c r="M97" t="s" s="64">
        <f>_xlfn.IFERROR(VLOOKUP($I97,'Institution Evaluation'!$A$55:$F$346,6,0),_xlfn.IFERROR(VLOOKUP($I97,'Privacy Analyst Evaluation'!$A$46:$F$120,6,0),""))&amp;""</f>
      </c>
      <c r="N97" s="338"/>
    </row>
    <row r="98" ht="75" customHeight="1">
      <c r="A98" s="339">
        <f>_xlfn.IFERROR(IF($A97+1&gt;'(backend scoring)'!$T$335,"",$A97+1),"")</f>
        <v>74</v>
      </c>
      <c r="B98" t="s" s="64">
        <f>_xlfn.XLOOKUP($A98,'(backend scoring)'!$V$2:$V$333,'(backend scoring)'!$A$2:$A$333,"")</f>
        <v>1295</v>
      </c>
      <c r="C98" t="s" s="64">
        <f>_xlfn.IFERROR(VLOOKUP($B98,'Institution Evaluation'!$A$55:$F$346,2,0),_xlfn.IFERROR(VLOOKUP($B98,'Privacy Analyst Evaluation'!$A$46:$F$120,2,0),""))&amp;""</f>
        <v>945</v>
      </c>
      <c r="D98" t="s" s="64">
        <f>_xlfn.IFERROR(VLOOKUP($B98,'Institution Evaluation'!$A$55:$F$346,3,0),_xlfn.IFERROR(VLOOKUP($B98,'Privacy Analyst Evaluation'!$A$46:$F$120,3,0),""))&amp;""</f>
      </c>
      <c r="E98" t="s" s="64">
        <f>_xlfn.IFERROR(VLOOKUP($B98,'Institution Evaluation'!$A$55:$F$346,4,0),_xlfn.IFERROR(VLOOKUP($B98,'Privacy Analyst Evaluation'!$A$46:$F$120,4,0),""))&amp;""</f>
      </c>
      <c r="F98" t="s" s="64">
        <f>_xlfn.IFERROR(VLOOKUP($B98,'Institution Evaluation'!$A$55:$F$346,6,0),_xlfn.IFERROR(VLOOKUP($B98,'Privacy Analyst Evaluation'!$A$46:$F$120,6,0),""))&amp;""</f>
      </c>
      <c r="G98" s="340"/>
      <c r="H98" t="s" s="64">
        <f>_xlfn.IFERROR(IF($H97+1&gt;'(backend scoring)'!$Q$335,"",$H97+1),"")</f>
      </c>
      <c r="I98" t="s" s="64">
        <f>_xlfn.XLOOKUP($H98,'(backend scoring)'!$S$2:$S$333,'(backend scoring)'!$A$2:$A$333,"")</f>
      </c>
      <c r="J98" t="s" s="64">
        <f>_xlfn.IFERROR(VLOOKUP($I98,'Institution Evaluation'!$A$55:$F$346,2,0),_xlfn.IFERROR(VLOOKUP($I98,'Privacy Analyst Evaluation'!$A$46:$F$120,2,0),""))</f>
      </c>
      <c r="K98" t="s" s="64">
        <f>_xlfn.IFERROR(VLOOKUP($I98,'Institution Evaluation'!$A$55:$F$346,3,0),_xlfn.IFERROR(VLOOKUP($I98,'Privacy Analyst Evaluation'!$A$46:$F$120,3,0),""))&amp;""</f>
      </c>
      <c r="L98" t="s" s="64">
        <f>_xlfn.IFERROR(VLOOKUP($I98,'Institution Evaluation'!$A$55:$F$346,4,0),_xlfn.IFERROR(VLOOKUP($I98,'Privacy Analyst Evaluation'!$A$46:$F$120,4,0),""))&amp;""</f>
      </c>
      <c r="M98" t="s" s="64">
        <f>_xlfn.IFERROR(VLOOKUP($I98,'Institution Evaluation'!$A$55:$F$346,6,0),_xlfn.IFERROR(VLOOKUP($I98,'Privacy Analyst Evaluation'!$A$46:$F$120,6,0),""))&amp;""</f>
      </c>
      <c r="N98" s="338"/>
    </row>
    <row r="99" ht="60" customHeight="1">
      <c r="A99" s="339">
        <f>_xlfn.IFERROR(IF($A98+1&gt;'(backend scoring)'!$T$335,"",$A98+1),"")</f>
        <v>75</v>
      </c>
      <c r="B99" t="s" s="64">
        <f>_xlfn.XLOOKUP($A99,'(backend scoring)'!$V$2:$V$333,'(backend scoring)'!$A$2:$A$333,"")</f>
        <v>1296</v>
      </c>
      <c r="C99" t="s" s="64">
        <f>_xlfn.IFERROR(VLOOKUP($B99,'Institution Evaluation'!$A$55:$F$346,2,0),_xlfn.IFERROR(VLOOKUP($B99,'Privacy Analyst Evaluation'!$A$46:$F$120,2,0),""))&amp;""</f>
        <v>743</v>
      </c>
      <c r="D99" t="s" s="64">
        <f>_xlfn.IFERROR(VLOOKUP($B99,'Institution Evaluation'!$A$55:$F$346,3,0),_xlfn.IFERROR(VLOOKUP($B99,'Privacy Analyst Evaluation'!$A$46:$F$120,3,0),""))&amp;""</f>
      </c>
      <c r="E99" t="s" s="64">
        <f>_xlfn.IFERROR(VLOOKUP($B99,'Institution Evaluation'!$A$55:$F$346,4,0),_xlfn.IFERROR(VLOOKUP($B99,'Privacy Analyst Evaluation'!$A$46:$F$120,4,0),""))&amp;""</f>
        <v>1168</v>
      </c>
      <c r="F99" t="s" s="64">
        <f>_xlfn.IFERROR(VLOOKUP($B99,'Institution Evaluation'!$A$55:$F$346,6,0),_xlfn.IFERROR(VLOOKUP($B99,'Privacy Analyst Evaluation'!$A$46:$F$120,6,0),""))&amp;""</f>
      </c>
      <c r="G99" s="340"/>
      <c r="H99" t="s" s="64">
        <f>_xlfn.IFERROR(IF($H98+1&gt;'(backend scoring)'!$Q$335,"",$H98+1),"")</f>
      </c>
      <c r="I99" t="s" s="64">
        <f>_xlfn.XLOOKUP($H99,'(backend scoring)'!$S$2:$S$333,'(backend scoring)'!$A$2:$A$333,"")</f>
      </c>
      <c r="J99" t="s" s="64">
        <f>_xlfn.IFERROR(VLOOKUP($I99,'Institution Evaluation'!$A$55:$F$346,2,0),_xlfn.IFERROR(VLOOKUP($I99,'Privacy Analyst Evaluation'!$A$46:$F$120,2,0),""))</f>
      </c>
      <c r="K99" t="s" s="64">
        <f>_xlfn.IFERROR(VLOOKUP($I99,'Institution Evaluation'!$A$55:$F$346,3,0),_xlfn.IFERROR(VLOOKUP($I99,'Privacy Analyst Evaluation'!$A$46:$F$120,3,0),""))&amp;""</f>
      </c>
      <c r="L99" t="s" s="64">
        <f>_xlfn.IFERROR(VLOOKUP($I99,'Institution Evaluation'!$A$55:$F$346,4,0),_xlfn.IFERROR(VLOOKUP($I99,'Privacy Analyst Evaluation'!$A$46:$F$120,4,0),""))&amp;""</f>
      </c>
      <c r="M99" t="s" s="64">
        <f>_xlfn.IFERROR(VLOOKUP($I99,'Institution Evaluation'!$A$55:$F$346,6,0),_xlfn.IFERROR(VLOOKUP($I99,'Privacy Analyst Evaluation'!$A$46:$F$120,6,0),""))&amp;""</f>
      </c>
      <c r="N99" s="338"/>
    </row>
    <row r="100" ht="45" customHeight="1">
      <c r="A100" s="339">
        <f>_xlfn.IFERROR(IF($A99+1&gt;'(backend scoring)'!$T$335,"",$A99+1),"")</f>
        <v>76</v>
      </c>
      <c r="B100" t="s" s="64">
        <f>_xlfn.XLOOKUP($A100,'(backend scoring)'!$V$2:$V$333,'(backend scoring)'!$A$2:$A$333,"")</f>
        <v>1297</v>
      </c>
      <c r="C100" t="s" s="64">
        <f>_xlfn.IFERROR(VLOOKUP($B100,'Institution Evaluation'!$A$55:$F$346,2,0),_xlfn.IFERROR(VLOOKUP($B100,'Privacy Analyst Evaluation'!$A$46:$F$120,2,0),""))&amp;""</f>
        <v>745</v>
      </c>
      <c r="D100" t="s" s="64">
        <f>_xlfn.IFERROR(VLOOKUP($B100,'Institution Evaluation'!$A$55:$F$346,3,0),_xlfn.IFERROR(VLOOKUP($B100,'Privacy Analyst Evaluation'!$A$46:$F$120,3,0),""))&amp;""</f>
      </c>
      <c r="E100" t="s" s="64">
        <f>_xlfn.IFERROR(VLOOKUP($B100,'Institution Evaluation'!$A$55:$F$346,4,0),_xlfn.IFERROR(VLOOKUP($B100,'Privacy Analyst Evaluation'!$A$46:$F$120,4,0),""))&amp;""</f>
        <v>1168</v>
      </c>
      <c r="F100" t="s" s="64">
        <f>_xlfn.IFERROR(VLOOKUP($B100,'Institution Evaluation'!$A$55:$F$346,6,0),_xlfn.IFERROR(VLOOKUP($B100,'Privacy Analyst Evaluation'!$A$46:$F$120,6,0),""))&amp;""</f>
      </c>
      <c r="G100" s="340"/>
      <c r="H100" t="s" s="64">
        <f>_xlfn.IFERROR(IF($H99+1&gt;'(backend scoring)'!$Q$335,"",$H99+1),"")</f>
      </c>
      <c r="I100" t="s" s="64">
        <f>_xlfn.XLOOKUP($H100,'(backend scoring)'!$S$2:$S$333,'(backend scoring)'!$A$2:$A$333,"")</f>
      </c>
      <c r="J100" t="s" s="64">
        <f>_xlfn.IFERROR(VLOOKUP($I100,'Institution Evaluation'!$A$55:$F$346,2,0),_xlfn.IFERROR(VLOOKUP($I100,'Privacy Analyst Evaluation'!$A$46:$F$120,2,0),""))</f>
      </c>
      <c r="K100" t="s" s="64">
        <f>_xlfn.IFERROR(VLOOKUP($I100,'Institution Evaluation'!$A$55:$F$346,3,0),_xlfn.IFERROR(VLOOKUP($I100,'Privacy Analyst Evaluation'!$A$46:$F$120,3,0),""))&amp;""</f>
      </c>
      <c r="L100" t="s" s="64">
        <f>_xlfn.IFERROR(VLOOKUP($I100,'Institution Evaluation'!$A$55:$F$346,4,0),_xlfn.IFERROR(VLOOKUP($I100,'Privacy Analyst Evaluation'!$A$46:$F$120,4,0),""))&amp;""</f>
      </c>
      <c r="M100" t="s" s="64">
        <f>_xlfn.IFERROR(VLOOKUP($I100,'Institution Evaluation'!$A$55:$F$346,6,0),_xlfn.IFERROR(VLOOKUP($I100,'Privacy Analyst Evaluation'!$A$46:$F$120,6,0),""))&amp;""</f>
      </c>
      <c r="N100" s="338"/>
    </row>
    <row r="101" ht="30" customHeight="1">
      <c r="A101" s="339">
        <f>_xlfn.IFERROR(IF($A100+1&gt;'(backend scoring)'!$T$335,"",$A100+1),"")</f>
        <v>77</v>
      </c>
      <c r="B101" t="s" s="64">
        <f>_xlfn.XLOOKUP($A101,'(backend scoring)'!$V$2:$V$333,'(backend scoring)'!$A$2:$A$333,"")</f>
        <v>1298</v>
      </c>
      <c r="C101" t="s" s="64">
        <f>_xlfn.IFERROR(VLOOKUP($B101,'Institution Evaluation'!$A$55:$F$346,2,0),_xlfn.IFERROR(VLOOKUP($B101,'Privacy Analyst Evaluation'!$A$46:$F$120,2,0),""))&amp;""</f>
        <v>747</v>
      </c>
      <c r="D101" t="s" s="64">
        <f>_xlfn.IFERROR(VLOOKUP($B101,'Institution Evaluation'!$A$55:$F$346,3,0),_xlfn.IFERROR(VLOOKUP($B101,'Privacy Analyst Evaluation'!$A$46:$F$120,3,0),""))&amp;""</f>
      </c>
      <c r="E101" t="s" s="64">
        <f>_xlfn.IFERROR(VLOOKUP($B101,'Institution Evaluation'!$A$55:$F$346,4,0),_xlfn.IFERROR(VLOOKUP($B101,'Privacy Analyst Evaluation'!$A$46:$F$120,4,0),""))&amp;""</f>
        <v>1168</v>
      </c>
      <c r="F101" t="s" s="64">
        <f>_xlfn.IFERROR(VLOOKUP($B101,'Institution Evaluation'!$A$55:$F$346,6,0),_xlfn.IFERROR(VLOOKUP($B101,'Privacy Analyst Evaluation'!$A$46:$F$120,6,0),""))&amp;""</f>
      </c>
      <c r="G101" s="340"/>
      <c r="H101" t="s" s="64">
        <f>_xlfn.IFERROR(IF($H100+1&gt;'(backend scoring)'!$Q$335,"",$H100+1),"")</f>
      </c>
      <c r="I101" t="s" s="64">
        <f>_xlfn.XLOOKUP($H101,'(backend scoring)'!$S$2:$S$333,'(backend scoring)'!$A$2:$A$333,"")</f>
      </c>
      <c r="J101" t="s" s="64">
        <f>_xlfn.IFERROR(VLOOKUP($I101,'Institution Evaluation'!$A$55:$F$346,2,0),_xlfn.IFERROR(VLOOKUP($I101,'Privacy Analyst Evaluation'!$A$46:$F$120,2,0),""))</f>
      </c>
      <c r="K101" t="s" s="64">
        <f>_xlfn.IFERROR(VLOOKUP($I101,'Institution Evaluation'!$A$55:$F$346,3,0),_xlfn.IFERROR(VLOOKUP($I101,'Privacy Analyst Evaluation'!$A$46:$F$120,3,0),""))&amp;""</f>
      </c>
      <c r="L101" t="s" s="64">
        <f>_xlfn.IFERROR(VLOOKUP($I101,'Institution Evaluation'!$A$55:$F$346,4,0),_xlfn.IFERROR(VLOOKUP($I101,'Privacy Analyst Evaluation'!$A$46:$F$120,4,0),""))&amp;""</f>
      </c>
      <c r="M101" t="s" s="64">
        <f>_xlfn.IFERROR(VLOOKUP($I101,'Institution Evaluation'!$A$55:$F$346,6,0),_xlfn.IFERROR(VLOOKUP($I101,'Privacy Analyst Evaluation'!$A$46:$F$120,6,0),""))&amp;""</f>
      </c>
      <c r="N101" s="338"/>
    </row>
    <row r="102" ht="135" customHeight="1">
      <c r="A102" s="339">
        <f>_xlfn.IFERROR(IF($A101+1&gt;'(backend scoring)'!$T$335,"",$A101+1),"")</f>
        <v>78</v>
      </c>
      <c r="B102" t="s" s="64">
        <f>_xlfn.XLOOKUP($A102,'(backend scoring)'!$V$2:$V$333,'(backend scoring)'!$A$2:$A$333,"")</f>
        <v>1299</v>
      </c>
      <c r="C102" t="s" s="64">
        <f>_xlfn.IFERROR(VLOOKUP($B102,'Institution Evaluation'!$A$55:$F$346,2,0),_xlfn.IFERROR(VLOOKUP($B102,'Privacy Analyst Evaluation'!$A$46:$F$120,2,0),""))&amp;""</f>
        <v>754</v>
      </c>
      <c r="D102" t="s" s="64">
        <f>_xlfn.IFERROR(VLOOKUP($B102,'Institution Evaluation'!$A$55:$F$346,3,0),_xlfn.IFERROR(VLOOKUP($B102,'Privacy Analyst Evaluation'!$A$46:$F$120,3,0),""))&amp;""</f>
      </c>
      <c r="E102" t="s" s="64">
        <f>_xlfn.IFERROR(VLOOKUP($B102,'Institution Evaluation'!$A$55:$F$346,4,0),_xlfn.IFERROR(VLOOKUP($B102,'Privacy Analyst Evaluation'!$A$46:$F$120,4,0),""))&amp;""</f>
        <v>1168</v>
      </c>
      <c r="F102" t="s" s="64">
        <f>_xlfn.IFERROR(VLOOKUP($B102,'Institution Evaluation'!$A$55:$F$346,6,0),_xlfn.IFERROR(VLOOKUP($B102,'Privacy Analyst Evaluation'!$A$46:$F$120,6,0),""))&amp;""</f>
      </c>
      <c r="G102" s="340"/>
      <c r="H102" t="s" s="64">
        <f>_xlfn.IFERROR(IF($H101+1&gt;'(backend scoring)'!$Q$335,"",$H101+1),"")</f>
      </c>
      <c r="I102" t="s" s="64">
        <f>_xlfn.XLOOKUP($H102,'(backend scoring)'!$S$2:$S$333,'(backend scoring)'!$A$2:$A$333,"")</f>
      </c>
      <c r="J102" t="s" s="64">
        <f>_xlfn.IFERROR(VLOOKUP($I102,'Institution Evaluation'!$A$55:$F$346,2,0),_xlfn.IFERROR(VLOOKUP($I102,'Privacy Analyst Evaluation'!$A$46:$F$120,2,0),""))</f>
      </c>
      <c r="K102" t="s" s="64">
        <f>_xlfn.IFERROR(VLOOKUP($I102,'Institution Evaluation'!$A$55:$F$346,3,0),_xlfn.IFERROR(VLOOKUP($I102,'Privacy Analyst Evaluation'!$A$46:$F$120,3,0),""))&amp;""</f>
      </c>
      <c r="L102" t="s" s="64">
        <f>_xlfn.IFERROR(VLOOKUP($I102,'Institution Evaluation'!$A$55:$F$346,4,0),_xlfn.IFERROR(VLOOKUP($I102,'Privacy Analyst Evaluation'!$A$46:$F$120,4,0),""))&amp;""</f>
      </c>
      <c r="M102" t="s" s="64">
        <f>_xlfn.IFERROR(VLOOKUP($I102,'Institution Evaluation'!$A$55:$F$346,6,0),_xlfn.IFERROR(VLOOKUP($I102,'Privacy Analyst Evaluation'!$A$46:$F$120,6,0),""))&amp;""</f>
      </c>
      <c r="N102" s="338"/>
    </row>
    <row r="103" ht="30" customHeight="1">
      <c r="A103" s="339">
        <f>_xlfn.IFERROR(IF($A102+1&gt;'(backend scoring)'!$T$335,"",$A102+1),"")</f>
        <v>79</v>
      </c>
      <c r="B103" t="s" s="64">
        <f>_xlfn.XLOOKUP($A103,'(backend scoring)'!$V$2:$V$333,'(backend scoring)'!$A$2:$A$333,"")</f>
        <v>1300</v>
      </c>
      <c r="C103" t="s" s="64">
        <f>_xlfn.IFERROR(VLOOKUP($B103,'Institution Evaluation'!$A$55:$F$346,2,0),_xlfn.IFERROR(VLOOKUP($B103,'Privacy Analyst Evaluation'!$A$46:$F$120,2,0),""))&amp;""</f>
        <v>756</v>
      </c>
      <c r="D103" t="s" s="64">
        <f>_xlfn.IFERROR(VLOOKUP($B103,'Institution Evaluation'!$A$55:$F$346,3,0),_xlfn.IFERROR(VLOOKUP($B103,'Privacy Analyst Evaluation'!$A$46:$F$120,3,0),""))&amp;""</f>
      </c>
      <c r="E103" t="s" s="64">
        <f>_xlfn.IFERROR(VLOOKUP($B103,'Institution Evaluation'!$A$55:$F$346,4,0),_xlfn.IFERROR(VLOOKUP($B103,'Privacy Analyst Evaluation'!$A$46:$F$120,4,0),""))&amp;""</f>
        <v>1168</v>
      </c>
      <c r="F103" t="s" s="64">
        <f>_xlfn.IFERROR(VLOOKUP($B103,'Institution Evaluation'!$A$55:$F$346,6,0),_xlfn.IFERROR(VLOOKUP($B103,'Privacy Analyst Evaluation'!$A$46:$F$120,6,0),""))&amp;""</f>
      </c>
      <c r="G103" s="340"/>
      <c r="H103" t="s" s="64">
        <f>_xlfn.IFERROR(IF($H102+1&gt;'(backend scoring)'!$Q$335,"",$H102+1),"")</f>
      </c>
      <c r="I103" t="s" s="64">
        <f>_xlfn.XLOOKUP($H103,'(backend scoring)'!$S$2:$S$333,'(backend scoring)'!$A$2:$A$333,"")</f>
      </c>
      <c r="J103" t="s" s="64">
        <f>_xlfn.IFERROR(VLOOKUP($I103,'Institution Evaluation'!$A$55:$F$346,2,0),_xlfn.IFERROR(VLOOKUP($I103,'Privacy Analyst Evaluation'!$A$46:$F$120,2,0),""))</f>
      </c>
      <c r="K103" t="s" s="64">
        <f>_xlfn.IFERROR(VLOOKUP($I103,'Institution Evaluation'!$A$55:$F$346,3,0),_xlfn.IFERROR(VLOOKUP($I103,'Privacy Analyst Evaluation'!$A$46:$F$120,3,0),""))&amp;""</f>
      </c>
      <c r="L103" t="s" s="64">
        <f>_xlfn.IFERROR(VLOOKUP($I103,'Institution Evaluation'!$A$55:$F$346,4,0),_xlfn.IFERROR(VLOOKUP($I103,'Privacy Analyst Evaluation'!$A$46:$F$120,4,0),""))&amp;""</f>
      </c>
      <c r="M103" t="s" s="64">
        <f>_xlfn.IFERROR(VLOOKUP($I103,'Institution Evaluation'!$A$55:$F$346,6,0),_xlfn.IFERROR(VLOOKUP($I103,'Privacy Analyst Evaluation'!$A$46:$F$120,6,0),""))&amp;""</f>
      </c>
      <c r="N103" s="338"/>
    </row>
    <row r="104" ht="45" customHeight="1">
      <c r="A104" s="339">
        <f>_xlfn.IFERROR(IF($A103+1&gt;'(backend scoring)'!$T$335,"",$A103+1),"")</f>
        <v>80</v>
      </c>
      <c r="B104" t="s" s="64">
        <f>_xlfn.XLOOKUP($A104,'(backend scoring)'!$V$2:$V$333,'(backend scoring)'!$A$2:$A$333,"")</f>
        <v>1301</v>
      </c>
      <c r="C104" t="s" s="64">
        <f>_xlfn.IFERROR(VLOOKUP($B104,'Institution Evaluation'!$A$55:$F$346,2,0),_xlfn.IFERROR(VLOOKUP($B104,'Privacy Analyst Evaluation'!$A$46:$F$120,2,0),""))&amp;""</f>
        <v>758</v>
      </c>
      <c r="D104" t="s" s="64">
        <f>_xlfn.IFERROR(VLOOKUP($B104,'Institution Evaluation'!$A$55:$F$346,3,0),_xlfn.IFERROR(VLOOKUP($B104,'Privacy Analyst Evaluation'!$A$46:$F$120,3,0),""))&amp;""</f>
      </c>
      <c r="E104" t="s" s="64">
        <f>_xlfn.IFERROR(VLOOKUP($B104,'Institution Evaluation'!$A$55:$F$346,4,0),_xlfn.IFERROR(VLOOKUP($B104,'Privacy Analyst Evaluation'!$A$46:$F$120,4,0),""))&amp;""</f>
        <v>1168</v>
      </c>
      <c r="F104" t="s" s="64">
        <f>_xlfn.IFERROR(VLOOKUP($B104,'Institution Evaluation'!$A$55:$F$346,6,0),_xlfn.IFERROR(VLOOKUP($B104,'Privacy Analyst Evaluation'!$A$46:$F$120,6,0),""))&amp;""</f>
      </c>
      <c r="G104" s="340"/>
      <c r="H104" t="s" s="64">
        <f>_xlfn.IFERROR(IF($H103+1&gt;'(backend scoring)'!$Q$335,"",$H103+1),"")</f>
      </c>
      <c r="I104" t="s" s="64">
        <f>_xlfn.XLOOKUP($H104,'(backend scoring)'!$S$2:$S$333,'(backend scoring)'!$A$2:$A$333,"")</f>
      </c>
      <c r="J104" t="s" s="64">
        <f>_xlfn.IFERROR(VLOOKUP($I104,'Institution Evaluation'!$A$55:$F$346,2,0),_xlfn.IFERROR(VLOOKUP($I104,'Privacy Analyst Evaluation'!$A$46:$F$120,2,0),""))</f>
      </c>
      <c r="K104" t="s" s="64">
        <f>_xlfn.IFERROR(VLOOKUP($I104,'Institution Evaluation'!$A$55:$F$346,3,0),_xlfn.IFERROR(VLOOKUP($I104,'Privacy Analyst Evaluation'!$A$46:$F$120,3,0),""))&amp;""</f>
      </c>
      <c r="L104" t="s" s="64">
        <f>_xlfn.IFERROR(VLOOKUP($I104,'Institution Evaluation'!$A$55:$F$346,4,0),_xlfn.IFERROR(VLOOKUP($I104,'Privacy Analyst Evaluation'!$A$46:$F$120,4,0),""))&amp;""</f>
      </c>
      <c r="M104" t="s" s="64">
        <f>_xlfn.IFERROR(VLOOKUP($I104,'Institution Evaluation'!$A$55:$F$346,6,0),_xlfn.IFERROR(VLOOKUP($I104,'Privacy Analyst Evaluation'!$A$46:$F$120,6,0),""))&amp;""</f>
      </c>
      <c r="N104" s="338"/>
    </row>
    <row r="105" ht="60" customHeight="1">
      <c r="A105" s="339">
        <f>_xlfn.IFERROR(IF($A104+1&gt;'(backend scoring)'!$T$335,"",$A104+1),"")</f>
        <v>81</v>
      </c>
      <c r="B105" t="s" s="64">
        <f>_xlfn.XLOOKUP($A105,'(backend scoring)'!$V$2:$V$333,'(backend scoring)'!$A$2:$A$333,"")</f>
        <v>1302</v>
      </c>
      <c r="C105" t="s" s="64">
        <f>_xlfn.IFERROR(VLOOKUP($B105,'Institution Evaluation'!$A$55:$F$346,2,0),_xlfn.IFERROR(VLOOKUP($B105,'Privacy Analyst Evaluation'!$A$46:$F$120,2,0),""))&amp;""</f>
        <v>760</v>
      </c>
      <c r="D105" t="s" s="64">
        <f>_xlfn.IFERROR(VLOOKUP($B105,'Institution Evaluation'!$A$55:$F$346,3,0),_xlfn.IFERROR(VLOOKUP($B105,'Privacy Analyst Evaluation'!$A$46:$F$120,3,0),""))&amp;""</f>
      </c>
      <c r="E105" t="s" s="64">
        <f>_xlfn.IFERROR(VLOOKUP($B105,'Institution Evaluation'!$A$55:$F$346,4,0),_xlfn.IFERROR(VLOOKUP($B105,'Privacy Analyst Evaluation'!$A$46:$F$120,4,0),""))&amp;""</f>
        <v>1168</v>
      </c>
      <c r="F105" t="s" s="64">
        <f>_xlfn.IFERROR(VLOOKUP($B105,'Institution Evaluation'!$A$55:$F$346,6,0),_xlfn.IFERROR(VLOOKUP($B105,'Privacy Analyst Evaluation'!$A$46:$F$120,6,0),""))&amp;""</f>
      </c>
      <c r="G105" s="340"/>
      <c r="H105" t="s" s="64">
        <f>_xlfn.IFERROR(IF($H104+1&gt;'(backend scoring)'!$Q$335,"",$H104+1),"")</f>
      </c>
      <c r="I105" t="s" s="64">
        <f>_xlfn.XLOOKUP($H105,'(backend scoring)'!$S$2:$S$333,'(backend scoring)'!$A$2:$A$333,"")</f>
      </c>
      <c r="J105" t="s" s="64">
        <f>_xlfn.IFERROR(VLOOKUP($I105,'Institution Evaluation'!$A$55:$F$346,2,0),_xlfn.IFERROR(VLOOKUP($I105,'Privacy Analyst Evaluation'!$A$46:$F$120,2,0),""))</f>
      </c>
      <c r="K105" t="s" s="64">
        <f>_xlfn.IFERROR(VLOOKUP($I105,'Institution Evaluation'!$A$55:$F$346,3,0),_xlfn.IFERROR(VLOOKUP($I105,'Privacy Analyst Evaluation'!$A$46:$F$120,3,0),""))&amp;""</f>
      </c>
      <c r="L105" t="s" s="64">
        <f>_xlfn.IFERROR(VLOOKUP($I105,'Institution Evaluation'!$A$55:$F$346,4,0),_xlfn.IFERROR(VLOOKUP($I105,'Privacy Analyst Evaluation'!$A$46:$F$120,4,0),""))&amp;""</f>
      </c>
      <c r="M105" t="s" s="64">
        <f>_xlfn.IFERROR(VLOOKUP($I105,'Institution Evaluation'!$A$55:$F$346,6,0),_xlfn.IFERROR(VLOOKUP($I105,'Privacy Analyst Evaluation'!$A$46:$F$120,6,0),""))&amp;""</f>
      </c>
      <c r="N105" s="338"/>
    </row>
    <row r="106" ht="60" customHeight="1">
      <c r="A106" s="339">
        <f>_xlfn.IFERROR(IF($A105+1&gt;'(backend scoring)'!$T$335,"",$A105+1),"")</f>
        <v>82</v>
      </c>
      <c r="B106" t="s" s="64">
        <f>_xlfn.XLOOKUP($A106,'(backend scoring)'!$V$2:$V$333,'(backend scoring)'!$A$2:$A$333,"")</f>
        <v>1303</v>
      </c>
      <c r="C106" t="s" s="64">
        <f>_xlfn.IFERROR(VLOOKUP($B106,'Institution Evaluation'!$A$55:$F$346,2,0),_xlfn.IFERROR(VLOOKUP($B106,'Privacy Analyst Evaluation'!$A$46:$F$120,2,0),""))&amp;""</f>
        <v>765</v>
      </c>
      <c r="D106" t="s" s="64">
        <f>_xlfn.IFERROR(VLOOKUP($B106,'Institution Evaluation'!$A$55:$F$346,3,0),_xlfn.IFERROR(VLOOKUP($B106,'Privacy Analyst Evaluation'!$A$46:$F$120,3,0),""))&amp;""</f>
      </c>
      <c r="E106" t="s" s="64">
        <f>_xlfn.IFERROR(VLOOKUP($B106,'Institution Evaluation'!$A$55:$F$346,4,0),_xlfn.IFERROR(VLOOKUP($B106,'Privacy Analyst Evaluation'!$A$46:$F$120,4,0),""))&amp;""</f>
        <v>1168</v>
      </c>
      <c r="F106" t="s" s="64">
        <f>_xlfn.IFERROR(VLOOKUP($B106,'Institution Evaluation'!$A$55:$F$346,6,0),_xlfn.IFERROR(VLOOKUP($B106,'Privacy Analyst Evaluation'!$A$46:$F$120,6,0),""))&amp;""</f>
      </c>
      <c r="G106" s="340"/>
      <c r="H106" t="s" s="64">
        <f>_xlfn.IFERROR(IF($H105+1&gt;'(backend scoring)'!$Q$335,"",$H105+1),"")</f>
      </c>
      <c r="I106" t="s" s="64">
        <f>_xlfn.XLOOKUP($H106,'(backend scoring)'!$S$2:$S$333,'(backend scoring)'!$A$2:$A$333,"")</f>
      </c>
      <c r="J106" t="s" s="64">
        <f>_xlfn.IFERROR(VLOOKUP($I106,'Institution Evaluation'!$A$55:$F$346,2,0),_xlfn.IFERROR(VLOOKUP($I106,'Privacy Analyst Evaluation'!$A$46:$F$120,2,0),""))</f>
      </c>
      <c r="K106" t="s" s="64">
        <f>_xlfn.IFERROR(VLOOKUP($I106,'Institution Evaluation'!$A$55:$F$346,3,0),_xlfn.IFERROR(VLOOKUP($I106,'Privacy Analyst Evaluation'!$A$46:$F$120,3,0),""))&amp;""</f>
      </c>
      <c r="L106" t="s" s="64">
        <f>_xlfn.IFERROR(VLOOKUP($I106,'Institution Evaluation'!$A$55:$F$346,4,0),_xlfn.IFERROR(VLOOKUP($I106,'Privacy Analyst Evaluation'!$A$46:$F$120,4,0),""))&amp;""</f>
      </c>
      <c r="M106" t="s" s="64">
        <f>_xlfn.IFERROR(VLOOKUP($I106,'Institution Evaluation'!$A$55:$F$346,6,0),_xlfn.IFERROR(VLOOKUP($I106,'Privacy Analyst Evaluation'!$A$46:$F$120,6,0),""))&amp;""</f>
      </c>
      <c r="N106" s="338"/>
    </row>
    <row r="107" ht="45" customHeight="1">
      <c r="A107" s="339">
        <f>_xlfn.IFERROR(IF($A106+1&gt;'(backend scoring)'!$T$335,"",$A106+1),"")</f>
        <v>83</v>
      </c>
      <c r="B107" t="s" s="64">
        <f>_xlfn.XLOOKUP($A107,'(backend scoring)'!$V$2:$V$333,'(backend scoring)'!$A$2:$A$333,"")</f>
        <v>1304</v>
      </c>
      <c r="C107" t="s" s="64">
        <f>_xlfn.IFERROR(VLOOKUP($B107,'Institution Evaluation'!$A$55:$F$346,2,0),_xlfn.IFERROR(VLOOKUP($B107,'Privacy Analyst Evaluation'!$A$46:$F$120,2,0),""))&amp;""</f>
        <v>767</v>
      </c>
      <c r="D107" t="s" s="64">
        <f>_xlfn.IFERROR(VLOOKUP($B107,'Institution Evaluation'!$A$55:$F$346,3,0),_xlfn.IFERROR(VLOOKUP($B107,'Privacy Analyst Evaluation'!$A$46:$F$120,3,0),""))&amp;""</f>
      </c>
      <c r="E107" t="s" s="64">
        <f>_xlfn.IFERROR(VLOOKUP($B107,'Institution Evaluation'!$A$55:$F$346,4,0),_xlfn.IFERROR(VLOOKUP($B107,'Privacy Analyst Evaluation'!$A$46:$F$120,4,0),""))&amp;""</f>
        <v>1168</v>
      </c>
      <c r="F107" t="s" s="64">
        <f>_xlfn.IFERROR(VLOOKUP($B107,'Institution Evaluation'!$A$55:$F$346,6,0),_xlfn.IFERROR(VLOOKUP($B107,'Privacy Analyst Evaluation'!$A$46:$F$120,6,0),""))&amp;""</f>
      </c>
      <c r="G107" s="340"/>
      <c r="H107" t="s" s="64">
        <f>_xlfn.IFERROR(IF($H106+1&gt;'(backend scoring)'!$Q$335,"",$H106+1),"")</f>
      </c>
      <c r="I107" t="s" s="64">
        <f>_xlfn.XLOOKUP($H107,'(backend scoring)'!$S$2:$S$333,'(backend scoring)'!$A$2:$A$333,"")</f>
      </c>
      <c r="J107" t="s" s="64">
        <f>_xlfn.IFERROR(VLOOKUP($I107,'Institution Evaluation'!$A$55:$F$346,2,0),_xlfn.IFERROR(VLOOKUP($I107,'Privacy Analyst Evaluation'!$A$46:$F$120,2,0),""))</f>
      </c>
      <c r="K107" t="s" s="64">
        <f>_xlfn.IFERROR(VLOOKUP($I107,'Institution Evaluation'!$A$55:$F$346,3,0),_xlfn.IFERROR(VLOOKUP($I107,'Privacy Analyst Evaluation'!$A$46:$F$120,3,0),""))&amp;""</f>
      </c>
      <c r="L107" t="s" s="64">
        <f>_xlfn.IFERROR(VLOOKUP($I107,'Institution Evaluation'!$A$55:$F$346,4,0),_xlfn.IFERROR(VLOOKUP($I107,'Privacy Analyst Evaluation'!$A$46:$F$120,4,0),""))&amp;""</f>
      </c>
      <c r="M107" t="s" s="64">
        <f>_xlfn.IFERROR(VLOOKUP($I107,'Institution Evaluation'!$A$55:$F$346,6,0),_xlfn.IFERROR(VLOOKUP($I107,'Privacy Analyst Evaluation'!$A$46:$F$120,6,0),""))&amp;""</f>
      </c>
      <c r="N107" s="338"/>
    </row>
    <row r="108" ht="60" customHeight="1">
      <c r="A108" s="339">
        <f>_xlfn.IFERROR(IF($A107+1&gt;'(backend scoring)'!$T$335,"",$A107+1),"")</f>
        <v>84</v>
      </c>
      <c r="B108" t="s" s="64">
        <f>_xlfn.XLOOKUP($A108,'(backend scoring)'!$V$2:$V$333,'(backend scoring)'!$A$2:$A$333,"")</f>
        <v>1305</v>
      </c>
      <c r="C108" t="s" s="64">
        <f>_xlfn.IFERROR(VLOOKUP($B108,'Institution Evaluation'!$A$55:$F$346,2,0),_xlfn.IFERROR(VLOOKUP($B108,'Privacy Analyst Evaluation'!$A$46:$F$120,2,0),""))&amp;""</f>
        <v>769</v>
      </c>
      <c r="D108" t="s" s="64">
        <f>_xlfn.IFERROR(VLOOKUP($B108,'Institution Evaluation'!$A$55:$F$346,3,0),_xlfn.IFERROR(VLOOKUP($B108,'Privacy Analyst Evaluation'!$A$46:$F$120,3,0),""))&amp;""</f>
      </c>
      <c r="E108" t="s" s="64">
        <f>_xlfn.IFERROR(VLOOKUP($B108,'Institution Evaluation'!$A$55:$F$346,4,0),_xlfn.IFERROR(VLOOKUP($B108,'Privacy Analyst Evaluation'!$A$46:$F$120,4,0),""))&amp;""</f>
        <v>1168</v>
      </c>
      <c r="F108" t="s" s="64">
        <f>_xlfn.IFERROR(VLOOKUP($B108,'Institution Evaluation'!$A$55:$F$346,6,0),_xlfn.IFERROR(VLOOKUP($B108,'Privacy Analyst Evaluation'!$A$46:$F$120,6,0),""))&amp;""</f>
      </c>
      <c r="G108" s="340"/>
      <c r="H108" t="s" s="64">
        <f>_xlfn.IFERROR(IF($H107+1&gt;'(backend scoring)'!$Q$335,"",$H107+1),"")</f>
      </c>
      <c r="I108" t="s" s="64">
        <f>_xlfn.XLOOKUP($H108,'(backend scoring)'!$S$2:$S$333,'(backend scoring)'!$A$2:$A$333,"")</f>
      </c>
      <c r="J108" t="s" s="64">
        <f>_xlfn.IFERROR(VLOOKUP($I108,'Institution Evaluation'!$A$55:$F$346,2,0),_xlfn.IFERROR(VLOOKUP($I108,'Privacy Analyst Evaluation'!$A$46:$F$120,2,0),""))</f>
      </c>
      <c r="K108" t="s" s="64">
        <f>_xlfn.IFERROR(VLOOKUP($I108,'Institution Evaluation'!$A$55:$F$346,3,0),_xlfn.IFERROR(VLOOKUP($I108,'Privacy Analyst Evaluation'!$A$46:$F$120,3,0),""))&amp;""</f>
      </c>
      <c r="L108" t="s" s="64">
        <f>_xlfn.IFERROR(VLOOKUP($I108,'Institution Evaluation'!$A$55:$F$346,4,0),_xlfn.IFERROR(VLOOKUP($I108,'Privacy Analyst Evaluation'!$A$46:$F$120,4,0),""))&amp;""</f>
      </c>
      <c r="M108" t="s" s="64">
        <f>_xlfn.IFERROR(VLOOKUP($I108,'Institution Evaluation'!$A$55:$F$346,6,0),_xlfn.IFERROR(VLOOKUP($I108,'Privacy Analyst Evaluation'!$A$46:$F$120,6,0),""))&amp;""</f>
      </c>
      <c r="N108" s="338"/>
    </row>
    <row r="109" ht="45" customHeight="1">
      <c r="A109" s="339">
        <f>_xlfn.IFERROR(IF($A108+1&gt;'(backend scoring)'!$T$335,"",$A108+1),"")</f>
        <v>85</v>
      </c>
      <c r="B109" t="s" s="64">
        <f>_xlfn.XLOOKUP($A109,'(backend scoring)'!$V$2:$V$333,'(backend scoring)'!$A$2:$A$333,"")</f>
        <v>1306</v>
      </c>
      <c r="C109" t="s" s="64">
        <f>_xlfn.IFERROR(VLOOKUP($B109,'Institution Evaluation'!$A$55:$F$346,2,0),_xlfn.IFERROR(VLOOKUP($B109,'Privacy Analyst Evaluation'!$A$46:$F$120,2,0),""))&amp;""</f>
        <v>776</v>
      </c>
      <c r="D109" t="s" s="64">
        <f>_xlfn.IFERROR(VLOOKUP($B109,'Institution Evaluation'!$A$55:$F$346,3,0),_xlfn.IFERROR(VLOOKUP($B109,'Privacy Analyst Evaluation'!$A$46:$F$120,3,0),""))&amp;""</f>
      </c>
      <c r="E109" t="s" s="64">
        <f>_xlfn.IFERROR(VLOOKUP($B109,'Institution Evaluation'!$A$55:$F$346,4,0),_xlfn.IFERROR(VLOOKUP($B109,'Privacy Analyst Evaluation'!$A$46:$F$120,4,0),""))&amp;""</f>
        <v>1168</v>
      </c>
      <c r="F109" t="s" s="64">
        <f>_xlfn.IFERROR(VLOOKUP($B109,'Institution Evaluation'!$A$55:$F$346,6,0),_xlfn.IFERROR(VLOOKUP($B109,'Privacy Analyst Evaluation'!$A$46:$F$120,6,0),""))&amp;""</f>
      </c>
      <c r="G109" s="340"/>
      <c r="H109" t="s" s="64">
        <f>_xlfn.IFERROR(IF($H108+1&gt;'(backend scoring)'!$Q$335,"",$H108+1),"")</f>
      </c>
      <c r="I109" t="s" s="64">
        <f>_xlfn.XLOOKUP($H109,'(backend scoring)'!$S$2:$S$333,'(backend scoring)'!$A$2:$A$333,"")</f>
      </c>
      <c r="J109" t="s" s="64">
        <f>_xlfn.IFERROR(VLOOKUP($I109,'Institution Evaluation'!$A$55:$F$346,2,0),_xlfn.IFERROR(VLOOKUP($I109,'Privacy Analyst Evaluation'!$A$46:$F$120,2,0),""))</f>
      </c>
      <c r="K109" t="s" s="64">
        <f>_xlfn.IFERROR(VLOOKUP($I109,'Institution Evaluation'!$A$55:$F$346,3,0),_xlfn.IFERROR(VLOOKUP($I109,'Privacy Analyst Evaluation'!$A$46:$F$120,3,0),""))&amp;""</f>
      </c>
      <c r="L109" t="s" s="64">
        <f>_xlfn.IFERROR(VLOOKUP($I109,'Institution Evaluation'!$A$55:$F$346,4,0),_xlfn.IFERROR(VLOOKUP($I109,'Privacy Analyst Evaluation'!$A$46:$F$120,4,0),""))&amp;""</f>
      </c>
      <c r="M109" t="s" s="64">
        <f>_xlfn.IFERROR(VLOOKUP($I109,'Institution Evaluation'!$A$55:$F$346,6,0),_xlfn.IFERROR(VLOOKUP($I109,'Privacy Analyst Evaluation'!$A$46:$F$120,6,0),""))&amp;""</f>
      </c>
      <c r="N109" s="338"/>
    </row>
    <row r="110" ht="30" customHeight="1">
      <c r="A110" s="339">
        <f>_xlfn.IFERROR(IF($A109+1&gt;'(backend scoring)'!$T$335,"",$A109+1),"")</f>
        <v>86</v>
      </c>
      <c r="B110" t="s" s="64">
        <f>_xlfn.XLOOKUP($A110,'(backend scoring)'!$V$2:$V$333,'(backend scoring)'!$A$2:$A$333,"")</f>
        <v>1307</v>
      </c>
      <c r="C110" t="s" s="64">
        <f>_xlfn.IFERROR(VLOOKUP($B110,'Institution Evaluation'!$A$55:$F$346,2,0),_xlfn.IFERROR(VLOOKUP($B110,'Privacy Analyst Evaluation'!$A$46:$F$120,2,0),""))&amp;""</f>
        <v>778</v>
      </c>
      <c r="D110" t="s" s="64">
        <f>_xlfn.IFERROR(VLOOKUP($B110,'Institution Evaluation'!$A$55:$F$346,3,0),_xlfn.IFERROR(VLOOKUP($B110,'Privacy Analyst Evaluation'!$A$46:$F$120,3,0),""))&amp;""</f>
      </c>
      <c r="E110" t="s" s="64">
        <f>_xlfn.IFERROR(VLOOKUP($B110,'Institution Evaluation'!$A$55:$F$346,4,0),_xlfn.IFERROR(VLOOKUP($B110,'Privacy Analyst Evaluation'!$A$46:$F$120,4,0),""))&amp;""</f>
        <v>1168</v>
      </c>
      <c r="F110" t="s" s="64">
        <f>_xlfn.IFERROR(VLOOKUP($B110,'Institution Evaluation'!$A$55:$F$346,6,0),_xlfn.IFERROR(VLOOKUP($B110,'Privacy Analyst Evaluation'!$A$46:$F$120,6,0),""))&amp;""</f>
      </c>
      <c r="G110" s="340"/>
      <c r="H110" t="s" s="64">
        <f>_xlfn.IFERROR(IF($H109+1&gt;'(backend scoring)'!$Q$335,"",$H109+1),"")</f>
      </c>
      <c r="I110" t="s" s="64">
        <f>_xlfn.XLOOKUP($H110,'(backend scoring)'!$S$2:$S$333,'(backend scoring)'!$A$2:$A$333,"")</f>
      </c>
      <c r="J110" t="s" s="64">
        <f>_xlfn.IFERROR(VLOOKUP($I110,'Institution Evaluation'!$A$55:$F$346,2,0),_xlfn.IFERROR(VLOOKUP($I110,'Privacy Analyst Evaluation'!$A$46:$F$120,2,0),""))</f>
      </c>
      <c r="K110" t="s" s="64">
        <f>_xlfn.IFERROR(VLOOKUP($I110,'Institution Evaluation'!$A$55:$F$346,3,0),_xlfn.IFERROR(VLOOKUP($I110,'Privacy Analyst Evaluation'!$A$46:$F$120,3,0),""))&amp;""</f>
      </c>
      <c r="L110" t="s" s="64">
        <f>_xlfn.IFERROR(VLOOKUP($I110,'Institution Evaluation'!$A$55:$F$346,4,0),_xlfn.IFERROR(VLOOKUP($I110,'Privacy Analyst Evaluation'!$A$46:$F$120,4,0),""))&amp;""</f>
      </c>
      <c r="M110" t="s" s="64">
        <f>_xlfn.IFERROR(VLOOKUP($I110,'Institution Evaluation'!$A$55:$F$346,6,0),_xlfn.IFERROR(VLOOKUP($I110,'Privacy Analyst Evaluation'!$A$46:$F$120,6,0),""))&amp;""</f>
      </c>
      <c r="N110" s="338"/>
    </row>
    <row r="111" ht="30" customHeight="1">
      <c r="A111" s="339">
        <f>_xlfn.IFERROR(IF($A110+1&gt;'(backend scoring)'!$T$335,"",$A110+1),"")</f>
        <v>87</v>
      </c>
      <c r="B111" t="s" s="64">
        <f>_xlfn.XLOOKUP($A111,'(backend scoring)'!$V$2:$V$333,'(backend scoring)'!$A$2:$A$333,"")</f>
        <v>1308</v>
      </c>
      <c r="C111" t="s" s="64">
        <f>_xlfn.IFERROR(VLOOKUP($B111,'Institution Evaluation'!$A$55:$F$346,2,0),_xlfn.IFERROR(VLOOKUP($B111,'Privacy Analyst Evaluation'!$A$46:$F$120,2,0),""))&amp;""</f>
        <v>793</v>
      </c>
      <c r="D111" t="s" s="64">
        <f>_xlfn.IFERROR(VLOOKUP($B111,'Institution Evaluation'!$A$55:$F$346,3,0),_xlfn.IFERROR(VLOOKUP($B111,'Privacy Analyst Evaluation'!$A$46:$F$120,3,0),""))&amp;""</f>
      </c>
      <c r="E111" t="s" s="64">
        <f>_xlfn.IFERROR(VLOOKUP($B111,'Institution Evaluation'!$A$55:$F$346,4,0),_xlfn.IFERROR(VLOOKUP($B111,'Privacy Analyst Evaluation'!$A$46:$F$120,4,0),""))&amp;""</f>
        <v>1168</v>
      </c>
      <c r="F111" t="s" s="64">
        <f>_xlfn.IFERROR(VLOOKUP($B111,'Institution Evaluation'!$A$55:$F$346,6,0),_xlfn.IFERROR(VLOOKUP($B111,'Privacy Analyst Evaluation'!$A$46:$F$120,6,0),""))&amp;""</f>
      </c>
      <c r="G111" s="340"/>
      <c r="H111" t="s" s="64">
        <f>_xlfn.IFERROR(IF($H110+1&gt;'(backend scoring)'!$Q$335,"",$H110+1),"")</f>
      </c>
      <c r="I111" t="s" s="64">
        <f>_xlfn.XLOOKUP($H111,'(backend scoring)'!$S$2:$S$333,'(backend scoring)'!$A$2:$A$333,"")</f>
      </c>
      <c r="J111" t="s" s="64">
        <f>_xlfn.IFERROR(VLOOKUP($I111,'Institution Evaluation'!$A$55:$F$346,2,0),_xlfn.IFERROR(VLOOKUP($I111,'Privacy Analyst Evaluation'!$A$46:$F$120,2,0),""))</f>
      </c>
      <c r="K111" t="s" s="64">
        <f>_xlfn.IFERROR(VLOOKUP($I111,'Institution Evaluation'!$A$55:$F$346,3,0),_xlfn.IFERROR(VLOOKUP($I111,'Privacy Analyst Evaluation'!$A$46:$F$120,3,0),""))&amp;""</f>
      </c>
      <c r="L111" t="s" s="64">
        <f>_xlfn.IFERROR(VLOOKUP($I111,'Institution Evaluation'!$A$55:$F$346,4,0),_xlfn.IFERROR(VLOOKUP($I111,'Privacy Analyst Evaluation'!$A$46:$F$120,4,0),""))&amp;""</f>
      </c>
      <c r="M111" t="s" s="64">
        <f>_xlfn.IFERROR(VLOOKUP($I111,'Institution Evaluation'!$A$55:$F$346,6,0),_xlfn.IFERROR(VLOOKUP($I111,'Privacy Analyst Evaluation'!$A$46:$F$120,6,0),""))&amp;""</f>
      </c>
      <c r="N111" s="338"/>
    </row>
    <row r="112" ht="60" customHeight="1">
      <c r="A112" s="339">
        <f>_xlfn.IFERROR(IF($A111+1&gt;'(backend scoring)'!$T$335,"",$A111+1),"")</f>
        <v>88</v>
      </c>
      <c r="B112" t="s" s="64">
        <f>_xlfn.XLOOKUP($A112,'(backend scoring)'!$V$2:$V$333,'(backend scoring)'!$A$2:$A$333,"")</f>
        <v>1309</v>
      </c>
      <c r="C112" t="s" s="64">
        <f>_xlfn.IFERROR(VLOOKUP($B112,'Institution Evaluation'!$A$55:$F$346,2,0),_xlfn.IFERROR(VLOOKUP($B112,'Privacy Analyst Evaluation'!$A$46:$F$120,2,0),""))&amp;""</f>
        <v>795</v>
      </c>
      <c r="D112" t="s" s="64">
        <f>_xlfn.IFERROR(VLOOKUP($B112,'Institution Evaluation'!$A$55:$F$346,3,0),_xlfn.IFERROR(VLOOKUP($B112,'Privacy Analyst Evaluation'!$A$46:$F$120,3,0),""))&amp;""</f>
      </c>
      <c r="E112" t="s" s="64">
        <f>_xlfn.IFERROR(VLOOKUP($B112,'Institution Evaluation'!$A$55:$F$346,4,0),_xlfn.IFERROR(VLOOKUP($B112,'Privacy Analyst Evaluation'!$A$46:$F$120,4,0),""))&amp;""</f>
        <v>1168</v>
      </c>
      <c r="F112" t="s" s="64">
        <f>_xlfn.IFERROR(VLOOKUP($B112,'Institution Evaluation'!$A$55:$F$346,6,0),_xlfn.IFERROR(VLOOKUP($B112,'Privacy Analyst Evaluation'!$A$46:$F$120,6,0),""))&amp;""</f>
      </c>
      <c r="G112" s="340"/>
      <c r="H112" t="s" s="64">
        <f>_xlfn.IFERROR(IF($H111+1&gt;'(backend scoring)'!$Q$335,"",$H111+1),"")</f>
      </c>
      <c r="I112" t="s" s="64">
        <f>_xlfn.XLOOKUP($H112,'(backend scoring)'!$S$2:$S$333,'(backend scoring)'!$A$2:$A$333,"")</f>
      </c>
      <c r="J112" t="s" s="64">
        <f>_xlfn.IFERROR(VLOOKUP($I112,'Institution Evaluation'!$A$55:$F$346,2,0),_xlfn.IFERROR(VLOOKUP($I112,'Privacy Analyst Evaluation'!$A$46:$F$120,2,0),""))</f>
      </c>
      <c r="K112" t="s" s="64">
        <f>_xlfn.IFERROR(VLOOKUP($I112,'Institution Evaluation'!$A$55:$F$346,3,0),_xlfn.IFERROR(VLOOKUP($I112,'Privacy Analyst Evaluation'!$A$46:$F$120,3,0),""))&amp;""</f>
      </c>
      <c r="L112" t="s" s="64">
        <f>_xlfn.IFERROR(VLOOKUP($I112,'Institution Evaluation'!$A$55:$F$346,4,0),_xlfn.IFERROR(VLOOKUP($I112,'Privacy Analyst Evaluation'!$A$46:$F$120,4,0),""))&amp;""</f>
      </c>
      <c r="M112" t="s" s="64">
        <f>_xlfn.IFERROR(VLOOKUP($I112,'Institution Evaluation'!$A$55:$F$346,6,0),_xlfn.IFERROR(VLOOKUP($I112,'Privacy Analyst Evaluation'!$A$46:$F$120,6,0),""))&amp;""</f>
      </c>
      <c r="N112" s="338"/>
    </row>
    <row r="113" ht="60" customHeight="1">
      <c r="A113" s="339">
        <f>_xlfn.IFERROR(IF($A112+1&gt;'(backend scoring)'!$T$335,"",$A112+1),"")</f>
        <v>89</v>
      </c>
      <c r="B113" t="s" s="64">
        <f>_xlfn.XLOOKUP($A113,'(backend scoring)'!$V$2:$V$333,'(backend scoring)'!$A$2:$A$333,"")</f>
        <v>1310</v>
      </c>
      <c r="C113" t="s" s="64">
        <f>_xlfn.IFERROR(VLOOKUP($B113,'Institution Evaluation'!$A$55:$F$346,2,0),_xlfn.IFERROR(VLOOKUP($B113,'Privacy Analyst Evaluation'!$A$46:$F$120,2,0),""))&amp;""</f>
        <v>797</v>
      </c>
      <c r="D113" t="s" s="64">
        <f>_xlfn.IFERROR(VLOOKUP($B113,'Institution Evaluation'!$A$55:$F$346,3,0),_xlfn.IFERROR(VLOOKUP($B113,'Privacy Analyst Evaluation'!$A$46:$F$120,3,0),""))&amp;""</f>
      </c>
      <c r="E113" t="s" s="64">
        <f>_xlfn.IFERROR(VLOOKUP($B113,'Institution Evaluation'!$A$55:$F$346,4,0),_xlfn.IFERROR(VLOOKUP($B113,'Privacy Analyst Evaluation'!$A$46:$F$120,4,0),""))&amp;""</f>
        <v>1168</v>
      </c>
      <c r="F113" t="s" s="64">
        <f>_xlfn.IFERROR(VLOOKUP($B113,'Institution Evaluation'!$A$55:$F$346,6,0),_xlfn.IFERROR(VLOOKUP($B113,'Privacy Analyst Evaluation'!$A$46:$F$120,6,0),""))&amp;""</f>
      </c>
      <c r="G113" s="340"/>
      <c r="H113" t="s" s="64">
        <f>_xlfn.IFERROR(IF($H112+1&gt;'(backend scoring)'!$Q$335,"",$H112+1),"")</f>
      </c>
      <c r="I113" t="s" s="64">
        <f>_xlfn.XLOOKUP($H113,'(backend scoring)'!$S$2:$S$333,'(backend scoring)'!$A$2:$A$333,"")</f>
      </c>
      <c r="J113" t="s" s="64">
        <f>_xlfn.IFERROR(VLOOKUP($I113,'Institution Evaluation'!$A$55:$F$346,2,0),_xlfn.IFERROR(VLOOKUP($I113,'Privacy Analyst Evaluation'!$A$46:$F$120,2,0),""))</f>
      </c>
      <c r="K113" t="s" s="64">
        <f>_xlfn.IFERROR(VLOOKUP($I113,'Institution Evaluation'!$A$55:$F$346,3,0),_xlfn.IFERROR(VLOOKUP($I113,'Privacy Analyst Evaluation'!$A$46:$F$120,3,0),""))&amp;""</f>
      </c>
      <c r="L113" t="s" s="64">
        <f>_xlfn.IFERROR(VLOOKUP($I113,'Institution Evaluation'!$A$55:$F$346,4,0),_xlfn.IFERROR(VLOOKUP($I113,'Privacy Analyst Evaluation'!$A$46:$F$120,4,0),""))&amp;""</f>
      </c>
      <c r="M113" t="s" s="64">
        <f>_xlfn.IFERROR(VLOOKUP($I113,'Institution Evaluation'!$A$55:$F$346,6,0),_xlfn.IFERROR(VLOOKUP($I113,'Privacy Analyst Evaluation'!$A$46:$F$120,6,0),""))&amp;""</f>
      </c>
      <c r="N113" s="338"/>
    </row>
    <row r="114" ht="45" customHeight="1">
      <c r="A114" s="339">
        <f>_xlfn.IFERROR(IF($A113+1&gt;'(backend scoring)'!$T$335,"",$A113+1),"")</f>
        <v>90</v>
      </c>
      <c r="B114" t="s" s="64">
        <f>_xlfn.XLOOKUP($A114,'(backend scoring)'!$V$2:$V$333,'(backend scoring)'!$A$2:$A$333,"")</f>
        <v>1311</v>
      </c>
      <c r="C114" t="s" s="64">
        <f>_xlfn.IFERROR(VLOOKUP($B114,'Institution Evaluation'!$A$55:$F$346,2,0),_xlfn.IFERROR(VLOOKUP($B114,'Privacy Analyst Evaluation'!$A$46:$F$120,2,0),""))&amp;""</f>
        <v>799</v>
      </c>
      <c r="D114" t="s" s="64">
        <f>_xlfn.IFERROR(VLOOKUP($B114,'Institution Evaluation'!$A$55:$F$346,3,0),_xlfn.IFERROR(VLOOKUP($B114,'Privacy Analyst Evaluation'!$A$46:$F$120,3,0),""))&amp;""</f>
      </c>
      <c r="E114" t="s" s="64">
        <f>_xlfn.IFERROR(VLOOKUP($B114,'Institution Evaluation'!$A$55:$F$346,4,0),_xlfn.IFERROR(VLOOKUP($B114,'Privacy Analyst Evaluation'!$A$46:$F$120,4,0),""))&amp;""</f>
        <v>1168</v>
      </c>
      <c r="F114" t="s" s="64">
        <f>_xlfn.IFERROR(VLOOKUP($B114,'Institution Evaluation'!$A$55:$F$346,6,0),_xlfn.IFERROR(VLOOKUP($B114,'Privacy Analyst Evaluation'!$A$46:$F$120,6,0),""))&amp;""</f>
      </c>
      <c r="G114" s="340"/>
      <c r="H114" t="s" s="64">
        <f>_xlfn.IFERROR(IF($H113+1&gt;'(backend scoring)'!$Q$335,"",$H113+1),"")</f>
      </c>
      <c r="I114" t="s" s="64">
        <f>_xlfn.XLOOKUP($H114,'(backend scoring)'!$S$2:$S$333,'(backend scoring)'!$A$2:$A$333,"")</f>
      </c>
      <c r="J114" t="s" s="64">
        <f>_xlfn.IFERROR(VLOOKUP($I114,'Institution Evaluation'!$A$55:$F$346,2,0),_xlfn.IFERROR(VLOOKUP($I114,'Privacy Analyst Evaluation'!$A$46:$F$120,2,0),""))</f>
      </c>
      <c r="K114" t="s" s="64">
        <f>_xlfn.IFERROR(VLOOKUP($I114,'Institution Evaluation'!$A$55:$F$346,3,0),_xlfn.IFERROR(VLOOKUP($I114,'Privacy Analyst Evaluation'!$A$46:$F$120,3,0),""))&amp;""</f>
      </c>
      <c r="L114" t="s" s="64">
        <f>_xlfn.IFERROR(VLOOKUP($I114,'Institution Evaluation'!$A$55:$F$346,4,0),_xlfn.IFERROR(VLOOKUP($I114,'Privacy Analyst Evaluation'!$A$46:$F$120,4,0),""))&amp;""</f>
      </c>
      <c r="M114" t="s" s="64">
        <f>_xlfn.IFERROR(VLOOKUP($I114,'Institution Evaluation'!$A$55:$F$346,6,0),_xlfn.IFERROR(VLOOKUP($I114,'Privacy Analyst Evaluation'!$A$46:$F$120,6,0),""))&amp;""</f>
      </c>
      <c r="N114" s="338"/>
    </row>
    <row r="115" ht="18" customHeight="1">
      <c r="A115" t="s" s="64">
        <f>_xlfn.IFERROR(IF($A114+1&gt;'(backend scoring)'!$T$335,"",$A114+1),"")</f>
      </c>
      <c r="B115" t="s" s="64">
        <f>_xlfn.XLOOKUP($A115,'(backend scoring)'!$V$2:$V$333,'(backend scoring)'!$A$2:$A$333,"")</f>
      </c>
      <c r="C115" t="s" s="64">
        <f>_xlfn.IFERROR(VLOOKUP($B115,'Institution Evaluation'!$A$55:$F$346,2,0),_xlfn.IFERROR(VLOOKUP($B115,'Privacy Analyst Evaluation'!$A$46:$F$120,2,0),""))&amp;""</f>
      </c>
      <c r="D115" t="s" s="64">
        <f>_xlfn.IFERROR(VLOOKUP($B115,'Institution Evaluation'!$A$55:$F$346,3,0),_xlfn.IFERROR(VLOOKUP($B115,'Privacy Analyst Evaluation'!$A$46:$F$120,3,0),""))&amp;""</f>
      </c>
      <c r="E115" t="s" s="64">
        <f>_xlfn.IFERROR(VLOOKUP($B115,'Institution Evaluation'!$A$55:$F$346,4,0),_xlfn.IFERROR(VLOOKUP($B115,'Privacy Analyst Evaluation'!$A$46:$F$120,4,0),""))&amp;""</f>
      </c>
      <c r="F115" t="s" s="64">
        <f>_xlfn.IFERROR(VLOOKUP($B115,'Institution Evaluation'!$A$55:$F$346,6,0),_xlfn.IFERROR(VLOOKUP($B115,'Privacy Analyst Evaluation'!$A$46:$F$120,6,0),""))&amp;""</f>
      </c>
      <c r="G115" s="340"/>
      <c r="H115" t="s" s="64">
        <f>_xlfn.IFERROR(IF($H114+1&gt;'(backend scoring)'!$Q$335,"",$H114+1),"")</f>
      </c>
      <c r="I115" t="s" s="64">
        <f>_xlfn.XLOOKUP($H115,'(backend scoring)'!$S$2:$S$333,'(backend scoring)'!$A$2:$A$333,"")</f>
      </c>
      <c r="J115" t="s" s="64">
        <f>_xlfn.IFERROR(VLOOKUP($I115,'Institution Evaluation'!$A$55:$F$346,2,0),_xlfn.IFERROR(VLOOKUP($I115,'Privacy Analyst Evaluation'!$A$46:$F$120,2,0),""))</f>
      </c>
      <c r="K115" t="s" s="64">
        <f>_xlfn.IFERROR(VLOOKUP($I115,'Institution Evaluation'!$A$55:$F$346,3,0),_xlfn.IFERROR(VLOOKUP($I115,'Privacy Analyst Evaluation'!$A$46:$F$120,3,0),""))&amp;""</f>
      </c>
      <c r="L115" t="s" s="64">
        <f>_xlfn.IFERROR(VLOOKUP($I115,'Institution Evaluation'!$A$55:$F$346,4,0),_xlfn.IFERROR(VLOOKUP($I115,'Privacy Analyst Evaluation'!$A$46:$F$120,4,0),""))&amp;""</f>
      </c>
      <c r="M115" t="s" s="64">
        <f>_xlfn.IFERROR(VLOOKUP($I115,'Institution Evaluation'!$A$55:$F$346,6,0),_xlfn.IFERROR(VLOOKUP($I115,'Privacy Analyst Evaluation'!$A$46:$F$120,6,0),""))&amp;""</f>
      </c>
      <c r="N115" s="338"/>
    </row>
    <row r="116" ht="18" customHeight="1">
      <c r="A116" t="s" s="64">
        <f>_xlfn.IFERROR(IF($A115+1&gt;'(backend scoring)'!$T$335,"",$A115+1),"")</f>
      </c>
      <c r="B116" t="s" s="64">
        <f>_xlfn.XLOOKUP($A116,'(backend scoring)'!$V$2:$V$333,'(backend scoring)'!$A$2:$A$333,"")</f>
      </c>
      <c r="C116" t="s" s="64">
        <f>_xlfn.IFERROR(VLOOKUP($B116,'Institution Evaluation'!$A$55:$F$346,2,0),_xlfn.IFERROR(VLOOKUP($B116,'Privacy Analyst Evaluation'!$A$46:$F$120,2,0),""))&amp;""</f>
      </c>
      <c r="D116" t="s" s="64">
        <f>_xlfn.IFERROR(VLOOKUP($B116,'Institution Evaluation'!$A$55:$F$346,3,0),_xlfn.IFERROR(VLOOKUP($B116,'Privacy Analyst Evaluation'!$A$46:$F$120,3,0),""))&amp;""</f>
      </c>
      <c r="E116" t="s" s="64">
        <f>_xlfn.IFERROR(VLOOKUP($B116,'Institution Evaluation'!$A$55:$F$346,4,0),_xlfn.IFERROR(VLOOKUP($B116,'Privacy Analyst Evaluation'!$A$46:$F$120,4,0),""))&amp;""</f>
      </c>
      <c r="F116" t="s" s="64">
        <f>_xlfn.IFERROR(VLOOKUP($B116,'Institution Evaluation'!$A$55:$F$346,6,0),_xlfn.IFERROR(VLOOKUP($B116,'Privacy Analyst Evaluation'!$A$46:$F$120,6,0),""))&amp;""</f>
      </c>
      <c r="G116" s="340"/>
      <c r="H116" t="s" s="64">
        <f>_xlfn.IFERROR(IF($H115+1&gt;'(backend scoring)'!$Q$335,"",$H115+1),"")</f>
      </c>
      <c r="I116" t="s" s="64">
        <f>_xlfn.XLOOKUP($H116,'(backend scoring)'!$S$2:$S$333,'(backend scoring)'!$A$2:$A$333,"")</f>
      </c>
      <c r="J116" t="s" s="64">
        <f>_xlfn.IFERROR(VLOOKUP($I116,'Institution Evaluation'!$A$55:$F$346,2,0),_xlfn.IFERROR(VLOOKUP($I116,'Privacy Analyst Evaluation'!$A$46:$F$120,2,0),""))</f>
      </c>
      <c r="K116" t="s" s="64">
        <f>_xlfn.IFERROR(VLOOKUP($I116,'Institution Evaluation'!$A$55:$F$346,3,0),_xlfn.IFERROR(VLOOKUP($I116,'Privacy Analyst Evaluation'!$A$46:$F$120,3,0),""))&amp;""</f>
      </c>
      <c r="L116" t="s" s="64">
        <f>_xlfn.IFERROR(VLOOKUP($I116,'Institution Evaluation'!$A$55:$F$346,4,0),_xlfn.IFERROR(VLOOKUP($I116,'Privacy Analyst Evaluation'!$A$46:$F$120,4,0),""))&amp;""</f>
      </c>
      <c r="M116" t="s" s="64">
        <f>_xlfn.IFERROR(VLOOKUP($I116,'Institution Evaluation'!$A$55:$F$346,6,0),_xlfn.IFERROR(VLOOKUP($I116,'Privacy Analyst Evaluation'!$A$46:$F$120,6,0),""))&amp;""</f>
      </c>
      <c r="N116" s="338"/>
    </row>
    <row r="117" ht="18" customHeight="1">
      <c r="A117" t="s" s="64">
        <f>_xlfn.IFERROR(IF($A116+1&gt;'(backend scoring)'!$T$335,"",$A116+1),"")</f>
      </c>
      <c r="B117" t="s" s="64">
        <f>_xlfn.XLOOKUP($A117,'(backend scoring)'!$V$2:$V$333,'(backend scoring)'!$A$2:$A$333,"")</f>
      </c>
      <c r="C117" t="s" s="64">
        <f>_xlfn.IFERROR(VLOOKUP($B117,'Institution Evaluation'!$A$55:$F$346,2,0),_xlfn.IFERROR(VLOOKUP($B117,'Privacy Analyst Evaluation'!$A$46:$F$120,2,0),""))&amp;""</f>
      </c>
      <c r="D117" t="s" s="64">
        <f>_xlfn.IFERROR(VLOOKUP($B117,'Institution Evaluation'!$A$55:$F$346,3,0),_xlfn.IFERROR(VLOOKUP($B117,'Privacy Analyst Evaluation'!$A$46:$F$120,3,0),""))&amp;""</f>
      </c>
      <c r="E117" t="s" s="64">
        <f>_xlfn.IFERROR(VLOOKUP($B117,'Institution Evaluation'!$A$55:$F$346,4,0),_xlfn.IFERROR(VLOOKUP($B117,'Privacy Analyst Evaluation'!$A$46:$F$120,4,0),""))&amp;""</f>
      </c>
      <c r="F117" t="s" s="64">
        <f>_xlfn.IFERROR(VLOOKUP($B117,'Institution Evaluation'!$A$55:$F$346,6,0),_xlfn.IFERROR(VLOOKUP($B117,'Privacy Analyst Evaluation'!$A$46:$F$120,6,0),""))&amp;""</f>
      </c>
      <c r="G117" s="340"/>
      <c r="H117" t="s" s="64">
        <f>_xlfn.IFERROR(IF($H116+1&gt;'(backend scoring)'!$Q$335,"",$H116+1),"")</f>
      </c>
      <c r="I117" t="s" s="64">
        <f>_xlfn.XLOOKUP($H117,'(backend scoring)'!$S$2:$S$333,'(backend scoring)'!$A$2:$A$333,"")</f>
      </c>
      <c r="J117" t="s" s="64">
        <f>_xlfn.IFERROR(VLOOKUP($I117,'Institution Evaluation'!$A$55:$F$346,2,0),_xlfn.IFERROR(VLOOKUP($I117,'Privacy Analyst Evaluation'!$A$46:$F$120,2,0),""))</f>
      </c>
      <c r="K117" t="s" s="64">
        <f>_xlfn.IFERROR(VLOOKUP($I117,'Institution Evaluation'!$A$55:$F$346,3,0),_xlfn.IFERROR(VLOOKUP($I117,'Privacy Analyst Evaluation'!$A$46:$F$120,3,0),""))&amp;""</f>
      </c>
      <c r="L117" t="s" s="64">
        <f>_xlfn.IFERROR(VLOOKUP($I117,'Institution Evaluation'!$A$55:$F$346,4,0),_xlfn.IFERROR(VLOOKUP($I117,'Privacy Analyst Evaluation'!$A$46:$F$120,4,0),""))&amp;""</f>
      </c>
      <c r="M117" t="s" s="64">
        <f>_xlfn.IFERROR(VLOOKUP($I117,'Institution Evaluation'!$A$55:$F$346,6,0),_xlfn.IFERROR(VLOOKUP($I117,'Privacy Analyst Evaluation'!$A$46:$F$120,6,0),""))&amp;""</f>
      </c>
      <c r="N117" s="338"/>
    </row>
    <row r="118" ht="18" customHeight="1">
      <c r="A118" t="s" s="64">
        <f>_xlfn.IFERROR(IF($A117+1&gt;'(backend scoring)'!$T$335,"",$A117+1),"")</f>
      </c>
      <c r="B118" t="s" s="64">
        <f>_xlfn.XLOOKUP($A118,'(backend scoring)'!$V$2:$V$333,'(backend scoring)'!$A$2:$A$333,"")</f>
      </c>
      <c r="C118" t="s" s="64">
        <f>_xlfn.IFERROR(VLOOKUP($B118,'Institution Evaluation'!$A$55:$F$346,2,0),_xlfn.IFERROR(VLOOKUP($B118,'Privacy Analyst Evaluation'!$A$46:$F$120,2,0),""))&amp;""</f>
      </c>
      <c r="D118" t="s" s="64">
        <f>_xlfn.IFERROR(VLOOKUP($B118,'Institution Evaluation'!$A$55:$F$346,3,0),_xlfn.IFERROR(VLOOKUP($B118,'Privacy Analyst Evaluation'!$A$46:$F$120,3,0),""))&amp;""</f>
      </c>
      <c r="E118" t="s" s="64">
        <f>_xlfn.IFERROR(VLOOKUP($B118,'Institution Evaluation'!$A$55:$F$346,4,0),_xlfn.IFERROR(VLOOKUP($B118,'Privacy Analyst Evaluation'!$A$46:$F$120,4,0),""))&amp;""</f>
      </c>
      <c r="F118" t="s" s="64">
        <f>_xlfn.IFERROR(VLOOKUP($B118,'Institution Evaluation'!$A$55:$F$346,6,0),_xlfn.IFERROR(VLOOKUP($B118,'Privacy Analyst Evaluation'!$A$46:$F$120,6,0),""))&amp;""</f>
      </c>
      <c r="G118" s="340"/>
      <c r="H118" t="s" s="64">
        <f>_xlfn.IFERROR(IF($H117+1&gt;'(backend scoring)'!$Q$335,"",$H117+1),"")</f>
      </c>
      <c r="I118" t="s" s="64">
        <f>_xlfn.XLOOKUP($H118,'(backend scoring)'!$S$2:$S$333,'(backend scoring)'!$A$2:$A$333,"")</f>
      </c>
      <c r="J118" t="s" s="64">
        <f>_xlfn.IFERROR(VLOOKUP($I118,'Institution Evaluation'!$A$55:$F$346,2,0),_xlfn.IFERROR(VLOOKUP($I118,'Privacy Analyst Evaluation'!$A$46:$F$120,2,0),""))</f>
      </c>
      <c r="K118" t="s" s="64">
        <f>_xlfn.IFERROR(VLOOKUP($I118,'Institution Evaluation'!$A$55:$F$346,3,0),_xlfn.IFERROR(VLOOKUP($I118,'Privacy Analyst Evaluation'!$A$46:$F$120,3,0),""))&amp;""</f>
      </c>
      <c r="L118" t="s" s="64">
        <f>_xlfn.IFERROR(VLOOKUP($I118,'Institution Evaluation'!$A$55:$F$346,4,0),_xlfn.IFERROR(VLOOKUP($I118,'Privacy Analyst Evaluation'!$A$46:$F$120,4,0),""))&amp;""</f>
      </c>
      <c r="M118" t="s" s="64">
        <f>_xlfn.IFERROR(VLOOKUP($I118,'Institution Evaluation'!$A$55:$F$346,6,0),_xlfn.IFERROR(VLOOKUP($I118,'Privacy Analyst Evaluation'!$A$46:$F$120,6,0),""))&amp;""</f>
      </c>
      <c r="N118" s="338"/>
    </row>
    <row r="119" ht="18" customHeight="1">
      <c r="A119" t="s" s="64">
        <f>_xlfn.IFERROR(IF($A118+1&gt;'(backend scoring)'!$T$335,"",$A118+1),"")</f>
      </c>
      <c r="B119" t="s" s="64">
        <f>_xlfn.XLOOKUP($A119,'(backend scoring)'!$V$2:$V$333,'(backend scoring)'!$A$2:$A$333,"")</f>
      </c>
      <c r="C119" t="s" s="64">
        <f>_xlfn.IFERROR(VLOOKUP($B119,'Institution Evaluation'!$A$55:$F$346,2,0),_xlfn.IFERROR(VLOOKUP($B119,'Privacy Analyst Evaluation'!$A$46:$F$120,2,0),""))&amp;""</f>
      </c>
      <c r="D119" t="s" s="64">
        <f>_xlfn.IFERROR(VLOOKUP($B119,'Institution Evaluation'!$A$55:$F$346,3,0),_xlfn.IFERROR(VLOOKUP($B119,'Privacy Analyst Evaluation'!$A$46:$F$120,3,0),""))&amp;""</f>
      </c>
      <c r="E119" t="s" s="64">
        <f>_xlfn.IFERROR(VLOOKUP($B119,'Institution Evaluation'!$A$55:$F$346,4,0),_xlfn.IFERROR(VLOOKUP($B119,'Privacy Analyst Evaluation'!$A$46:$F$120,4,0),""))&amp;""</f>
      </c>
      <c r="F119" t="s" s="64">
        <f>_xlfn.IFERROR(VLOOKUP($B119,'Institution Evaluation'!$A$55:$F$346,6,0),_xlfn.IFERROR(VLOOKUP($B119,'Privacy Analyst Evaluation'!$A$46:$F$120,6,0),""))&amp;""</f>
      </c>
      <c r="G119" s="340"/>
      <c r="H119" t="s" s="64">
        <f>_xlfn.IFERROR(IF($H118+1&gt;'(backend scoring)'!$Q$335,"",$H118+1),"")</f>
      </c>
      <c r="I119" t="s" s="64">
        <f>_xlfn.XLOOKUP($H119,'(backend scoring)'!$S$2:$S$333,'(backend scoring)'!$A$2:$A$333,"")</f>
      </c>
      <c r="J119" t="s" s="64">
        <f>_xlfn.IFERROR(VLOOKUP($I119,'Institution Evaluation'!$A$55:$F$346,2,0),_xlfn.IFERROR(VLOOKUP($I119,'Privacy Analyst Evaluation'!$A$46:$F$120,2,0),""))</f>
      </c>
      <c r="K119" t="s" s="64">
        <f>_xlfn.IFERROR(VLOOKUP($I119,'Institution Evaluation'!$A$55:$F$346,3,0),_xlfn.IFERROR(VLOOKUP($I119,'Privacy Analyst Evaluation'!$A$46:$F$120,3,0),""))&amp;""</f>
      </c>
      <c r="L119" t="s" s="64">
        <f>_xlfn.IFERROR(VLOOKUP($I119,'Institution Evaluation'!$A$55:$F$346,4,0),_xlfn.IFERROR(VLOOKUP($I119,'Privacy Analyst Evaluation'!$A$46:$F$120,4,0),""))&amp;""</f>
      </c>
      <c r="M119" t="s" s="64">
        <f>_xlfn.IFERROR(VLOOKUP($I119,'Institution Evaluation'!$A$55:$F$346,6,0),_xlfn.IFERROR(VLOOKUP($I119,'Privacy Analyst Evaluation'!$A$46:$F$120,6,0),""))&amp;""</f>
      </c>
      <c r="N119" s="338"/>
    </row>
    <row r="120" ht="18" customHeight="1">
      <c r="A120" t="s" s="64">
        <f>_xlfn.IFERROR(IF($A119+1&gt;'(backend scoring)'!$T$335,"",$A119+1),"")</f>
      </c>
      <c r="B120" t="s" s="64">
        <f>_xlfn.XLOOKUP($A120,'(backend scoring)'!$V$2:$V$333,'(backend scoring)'!$A$2:$A$333,"")</f>
      </c>
      <c r="C120" t="s" s="64">
        <f>_xlfn.IFERROR(VLOOKUP($B120,'Institution Evaluation'!$A$55:$F$346,2,0),_xlfn.IFERROR(VLOOKUP($B120,'Privacy Analyst Evaluation'!$A$46:$F$120,2,0),""))&amp;""</f>
      </c>
      <c r="D120" t="s" s="64">
        <f>_xlfn.IFERROR(VLOOKUP($B120,'Institution Evaluation'!$A$55:$F$346,3,0),_xlfn.IFERROR(VLOOKUP($B120,'Privacy Analyst Evaluation'!$A$46:$F$120,3,0),""))&amp;""</f>
      </c>
      <c r="E120" t="s" s="64">
        <f>_xlfn.IFERROR(VLOOKUP($B120,'Institution Evaluation'!$A$55:$F$346,4,0),_xlfn.IFERROR(VLOOKUP($B120,'Privacy Analyst Evaluation'!$A$46:$F$120,4,0),""))&amp;""</f>
      </c>
      <c r="F120" t="s" s="64">
        <f>_xlfn.IFERROR(VLOOKUP($B120,'Institution Evaluation'!$A$55:$F$346,6,0),_xlfn.IFERROR(VLOOKUP($B120,'Privacy Analyst Evaluation'!$A$46:$F$120,6,0),""))&amp;""</f>
      </c>
      <c r="G120" s="340"/>
      <c r="H120" t="s" s="64">
        <f>_xlfn.IFERROR(IF($H119+1&gt;'(backend scoring)'!$Q$335,"",$H119+1),"")</f>
      </c>
      <c r="I120" t="s" s="64">
        <f>_xlfn.XLOOKUP($H120,'(backend scoring)'!$S$2:$S$333,'(backend scoring)'!$A$2:$A$333,"")</f>
      </c>
      <c r="J120" t="s" s="64">
        <f>_xlfn.IFERROR(VLOOKUP($I120,'Institution Evaluation'!$A$55:$F$346,2,0),_xlfn.IFERROR(VLOOKUP($I120,'Privacy Analyst Evaluation'!$A$46:$F$120,2,0),""))</f>
      </c>
      <c r="K120" t="s" s="64">
        <f>_xlfn.IFERROR(VLOOKUP($I120,'Institution Evaluation'!$A$55:$F$346,3,0),_xlfn.IFERROR(VLOOKUP($I120,'Privacy Analyst Evaluation'!$A$46:$F$120,3,0),""))&amp;""</f>
      </c>
      <c r="L120" t="s" s="64">
        <f>_xlfn.IFERROR(VLOOKUP($I120,'Institution Evaluation'!$A$55:$F$346,4,0),_xlfn.IFERROR(VLOOKUP($I120,'Privacy Analyst Evaluation'!$A$46:$F$120,4,0),""))&amp;""</f>
      </c>
      <c r="M120" t="s" s="64">
        <f>_xlfn.IFERROR(VLOOKUP($I120,'Institution Evaluation'!$A$55:$F$346,6,0),_xlfn.IFERROR(VLOOKUP($I120,'Privacy Analyst Evaluation'!$A$46:$F$120,6,0),""))&amp;""</f>
      </c>
      <c r="N120" s="338"/>
    </row>
    <row r="121" ht="18" customHeight="1">
      <c r="A121" t="s" s="64">
        <f>_xlfn.IFERROR(IF($A120+1&gt;'(backend scoring)'!$T$335,"",$A120+1),"")</f>
      </c>
      <c r="B121" t="s" s="64">
        <f>_xlfn.XLOOKUP($A121,'(backend scoring)'!$V$2:$V$333,'(backend scoring)'!$A$2:$A$333,"")</f>
      </c>
      <c r="C121" t="s" s="64">
        <f>_xlfn.IFERROR(VLOOKUP($B121,'Institution Evaluation'!$A$55:$F$346,2,0),_xlfn.IFERROR(VLOOKUP($B121,'Privacy Analyst Evaluation'!$A$46:$F$120,2,0),""))&amp;""</f>
      </c>
      <c r="D121" t="s" s="64">
        <f>_xlfn.IFERROR(VLOOKUP($B121,'Institution Evaluation'!$A$55:$F$346,3,0),_xlfn.IFERROR(VLOOKUP($B121,'Privacy Analyst Evaluation'!$A$46:$F$120,3,0),""))&amp;""</f>
      </c>
      <c r="E121" t="s" s="64">
        <f>_xlfn.IFERROR(VLOOKUP($B121,'Institution Evaluation'!$A$55:$F$346,4,0),_xlfn.IFERROR(VLOOKUP($B121,'Privacy Analyst Evaluation'!$A$46:$F$120,4,0),""))&amp;""</f>
      </c>
      <c r="F121" t="s" s="64">
        <f>_xlfn.IFERROR(VLOOKUP($B121,'Institution Evaluation'!$A$55:$F$346,6,0),_xlfn.IFERROR(VLOOKUP($B121,'Privacy Analyst Evaluation'!$A$46:$F$120,6,0),""))&amp;""</f>
      </c>
      <c r="G121" s="340"/>
      <c r="H121" t="s" s="64">
        <f>_xlfn.IFERROR(IF($H120+1&gt;'(backend scoring)'!$Q$335,"",$H120+1),"")</f>
      </c>
      <c r="I121" t="s" s="64">
        <f>_xlfn.XLOOKUP($H121,'(backend scoring)'!$S$2:$S$333,'(backend scoring)'!$A$2:$A$333,"")</f>
      </c>
      <c r="J121" t="s" s="64">
        <f>_xlfn.IFERROR(VLOOKUP($I121,'Institution Evaluation'!$A$55:$F$346,2,0),_xlfn.IFERROR(VLOOKUP($I121,'Privacy Analyst Evaluation'!$A$46:$F$120,2,0),""))</f>
      </c>
      <c r="K121" t="s" s="64">
        <f>_xlfn.IFERROR(VLOOKUP($I121,'Institution Evaluation'!$A$55:$F$346,3,0),_xlfn.IFERROR(VLOOKUP($I121,'Privacy Analyst Evaluation'!$A$46:$F$120,3,0),""))&amp;""</f>
      </c>
      <c r="L121" t="s" s="64">
        <f>_xlfn.IFERROR(VLOOKUP($I121,'Institution Evaluation'!$A$55:$F$346,4,0),_xlfn.IFERROR(VLOOKUP($I121,'Privacy Analyst Evaluation'!$A$46:$F$120,4,0),""))&amp;""</f>
      </c>
      <c r="M121" t="s" s="64">
        <f>_xlfn.IFERROR(VLOOKUP($I121,'Institution Evaluation'!$A$55:$F$346,6,0),_xlfn.IFERROR(VLOOKUP($I121,'Privacy Analyst Evaluation'!$A$46:$F$120,6,0),""))&amp;""</f>
      </c>
      <c r="N121" s="338"/>
    </row>
    <row r="122" ht="18" customHeight="1">
      <c r="A122" t="s" s="64">
        <f>_xlfn.IFERROR(IF($A121+1&gt;'(backend scoring)'!$T$335,"",$A121+1),"")</f>
      </c>
      <c r="B122" t="s" s="64">
        <f>_xlfn.XLOOKUP($A122,'(backend scoring)'!$V$2:$V$333,'(backend scoring)'!$A$2:$A$333,"")</f>
      </c>
      <c r="C122" t="s" s="64">
        <f>_xlfn.IFERROR(VLOOKUP($B122,'Institution Evaluation'!$A$55:$F$346,2,0),_xlfn.IFERROR(VLOOKUP($B122,'Privacy Analyst Evaluation'!$A$46:$F$120,2,0),""))&amp;""</f>
      </c>
      <c r="D122" t="s" s="64">
        <f>_xlfn.IFERROR(VLOOKUP($B122,'Institution Evaluation'!$A$55:$F$346,3,0),_xlfn.IFERROR(VLOOKUP($B122,'Privacy Analyst Evaluation'!$A$46:$F$120,3,0),""))&amp;""</f>
      </c>
      <c r="E122" t="s" s="64">
        <f>_xlfn.IFERROR(VLOOKUP($B122,'Institution Evaluation'!$A$55:$F$346,4,0),_xlfn.IFERROR(VLOOKUP($B122,'Privacy Analyst Evaluation'!$A$46:$F$120,4,0),""))&amp;""</f>
      </c>
      <c r="F122" t="s" s="64">
        <f>_xlfn.IFERROR(VLOOKUP($B122,'Institution Evaluation'!$A$55:$F$346,6,0),_xlfn.IFERROR(VLOOKUP($B122,'Privacy Analyst Evaluation'!$A$46:$F$120,6,0),""))&amp;""</f>
      </c>
      <c r="G122" s="340"/>
      <c r="H122" t="s" s="64">
        <f>_xlfn.IFERROR(IF($H121+1&gt;'(backend scoring)'!$Q$335,"",$H121+1),"")</f>
      </c>
      <c r="I122" t="s" s="64">
        <f>_xlfn.XLOOKUP($H122,'(backend scoring)'!$S$2:$S$333,'(backend scoring)'!$A$2:$A$333,"")</f>
      </c>
      <c r="J122" t="s" s="64">
        <f>_xlfn.IFERROR(VLOOKUP($I122,'Institution Evaluation'!$A$55:$F$346,2,0),_xlfn.IFERROR(VLOOKUP($I122,'Privacy Analyst Evaluation'!$A$46:$F$120,2,0),""))</f>
      </c>
      <c r="K122" t="s" s="64">
        <f>_xlfn.IFERROR(VLOOKUP($I122,'Institution Evaluation'!$A$55:$F$346,3,0),_xlfn.IFERROR(VLOOKUP($I122,'Privacy Analyst Evaluation'!$A$46:$F$120,3,0),""))&amp;""</f>
      </c>
      <c r="L122" t="s" s="64">
        <f>_xlfn.IFERROR(VLOOKUP($I122,'Institution Evaluation'!$A$55:$F$346,4,0),_xlfn.IFERROR(VLOOKUP($I122,'Privacy Analyst Evaluation'!$A$46:$F$120,4,0),""))&amp;""</f>
      </c>
      <c r="M122" t="s" s="64">
        <f>_xlfn.IFERROR(VLOOKUP($I122,'Institution Evaluation'!$A$55:$F$346,6,0),_xlfn.IFERROR(VLOOKUP($I122,'Privacy Analyst Evaluation'!$A$46:$F$120,6,0),""))&amp;""</f>
      </c>
      <c r="N122" s="338"/>
    </row>
    <row r="123" ht="18" customHeight="1">
      <c r="A123" t="s" s="64">
        <f>_xlfn.IFERROR(IF($A122+1&gt;'(backend scoring)'!$T$335,"",$A122+1),"")</f>
      </c>
      <c r="B123" t="s" s="64">
        <f>_xlfn.XLOOKUP($A123,'(backend scoring)'!$V$2:$V$333,'(backend scoring)'!$A$2:$A$333,"")</f>
      </c>
      <c r="C123" t="s" s="64">
        <f>_xlfn.IFERROR(VLOOKUP($B123,'Institution Evaluation'!$A$55:$F$346,2,0),_xlfn.IFERROR(VLOOKUP($B123,'Privacy Analyst Evaluation'!$A$46:$F$120,2,0),""))&amp;""</f>
      </c>
      <c r="D123" t="s" s="64">
        <f>_xlfn.IFERROR(VLOOKUP($B123,'Institution Evaluation'!$A$55:$F$346,3,0),_xlfn.IFERROR(VLOOKUP($B123,'Privacy Analyst Evaluation'!$A$46:$F$120,3,0),""))&amp;""</f>
      </c>
      <c r="E123" t="s" s="64">
        <f>_xlfn.IFERROR(VLOOKUP($B123,'Institution Evaluation'!$A$55:$F$346,4,0),_xlfn.IFERROR(VLOOKUP($B123,'Privacy Analyst Evaluation'!$A$46:$F$120,4,0),""))&amp;""</f>
      </c>
      <c r="F123" t="s" s="64">
        <f>_xlfn.IFERROR(VLOOKUP($B123,'Institution Evaluation'!$A$55:$F$346,6,0),_xlfn.IFERROR(VLOOKUP($B123,'Privacy Analyst Evaluation'!$A$46:$F$120,6,0),""))&amp;""</f>
      </c>
      <c r="G123" s="340"/>
      <c r="H123" t="s" s="64">
        <f>_xlfn.IFERROR(IF($H122+1&gt;'(backend scoring)'!$Q$335,"",$H122+1),"")</f>
      </c>
      <c r="I123" t="s" s="64">
        <f>_xlfn.XLOOKUP($H123,'(backend scoring)'!$S$2:$S$333,'(backend scoring)'!$A$2:$A$333,"")</f>
      </c>
      <c r="J123" t="s" s="64">
        <f>_xlfn.IFERROR(VLOOKUP($I123,'Institution Evaluation'!$A$55:$F$346,2,0),_xlfn.IFERROR(VLOOKUP($I123,'Privacy Analyst Evaluation'!$A$46:$F$120,2,0),""))</f>
      </c>
      <c r="K123" t="s" s="64">
        <f>_xlfn.IFERROR(VLOOKUP($I123,'Institution Evaluation'!$A$55:$F$346,3,0),_xlfn.IFERROR(VLOOKUP($I123,'Privacy Analyst Evaluation'!$A$46:$F$120,3,0),""))&amp;""</f>
      </c>
      <c r="L123" t="s" s="64">
        <f>_xlfn.IFERROR(VLOOKUP($I123,'Institution Evaluation'!$A$55:$F$346,4,0),_xlfn.IFERROR(VLOOKUP($I123,'Privacy Analyst Evaluation'!$A$46:$F$120,4,0),""))&amp;""</f>
      </c>
      <c r="M123" t="s" s="64">
        <f>_xlfn.IFERROR(VLOOKUP($I123,'Institution Evaluation'!$A$55:$F$346,6,0),_xlfn.IFERROR(VLOOKUP($I123,'Privacy Analyst Evaluation'!$A$46:$F$120,6,0),""))&amp;""</f>
      </c>
      <c r="N123" s="338"/>
    </row>
    <row r="124" ht="18" customHeight="1">
      <c r="A124" t="s" s="64">
        <f>_xlfn.IFERROR(IF($A123+1&gt;'(backend scoring)'!$T$335,"",$A123+1),"")</f>
      </c>
      <c r="B124" t="s" s="64">
        <f>_xlfn.XLOOKUP($A124,'(backend scoring)'!$V$2:$V$333,'(backend scoring)'!$A$2:$A$333,"")</f>
      </c>
      <c r="C124" t="s" s="64">
        <f>_xlfn.IFERROR(VLOOKUP($B124,'Institution Evaluation'!$A$55:$F$346,2,0),_xlfn.IFERROR(VLOOKUP($B124,'Privacy Analyst Evaluation'!$A$46:$F$120,2,0),""))&amp;""</f>
      </c>
      <c r="D124" t="s" s="64">
        <f>_xlfn.IFERROR(VLOOKUP($B124,'Institution Evaluation'!$A$55:$F$346,3,0),_xlfn.IFERROR(VLOOKUP($B124,'Privacy Analyst Evaluation'!$A$46:$F$120,3,0),""))&amp;""</f>
      </c>
      <c r="E124" t="s" s="64">
        <f>_xlfn.IFERROR(VLOOKUP($B124,'Institution Evaluation'!$A$55:$F$346,4,0),_xlfn.IFERROR(VLOOKUP($B124,'Privacy Analyst Evaluation'!$A$46:$F$120,4,0),""))&amp;""</f>
      </c>
      <c r="F124" t="s" s="64">
        <f>_xlfn.IFERROR(VLOOKUP($B124,'Institution Evaluation'!$A$55:$F$346,6,0),_xlfn.IFERROR(VLOOKUP($B124,'Privacy Analyst Evaluation'!$A$46:$F$120,6,0),""))&amp;""</f>
      </c>
      <c r="G124" s="340"/>
      <c r="H124" t="s" s="64">
        <f>_xlfn.IFERROR(IF($H123+1&gt;'(backend scoring)'!$Q$335,"",$H123+1),"")</f>
      </c>
      <c r="I124" t="s" s="64">
        <f>_xlfn.XLOOKUP($H124,'(backend scoring)'!$S$2:$S$333,'(backend scoring)'!$A$2:$A$333,"")</f>
      </c>
      <c r="J124" t="s" s="64">
        <f>_xlfn.IFERROR(VLOOKUP($I124,'Institution Evaluation'!$A$55:$F$346,2,0),_xlfn.IFERROR(VLOOKUP($I124,'Privacy Analyst Evaluation'!$A$46:$F$120,2,0),""))</f>
      </c>
      <c r="K124" t="s" s="64">
        <f>_xlfn.IFERROR(VLOOKUP($I124,'Institution Evaluation'!$A$55:$F$346,3,0),_xlfn.IFERROR(VLOOKUP($I124,'Privacy Analyst Evaluation'!$A$46:$F$120,3,0),""))&amp;""</f>
      </c>
      <c r="L124" t="s" s="64">
        <f>_xlfn.IFERROR(VLOOKUP($I124,'Institution Evaluation'!$A$55:$F$346,4,0),_xlfn.IFERROR(VLOOKUP($I124,'Privacy Analyst Evaluation'!$A$46:$F$120,4,0),""))&amp;""</f>
      </c>
      <c r="M124" t="s" s="64">
        <f>_xlfn.IFERROR(VLOOKUP($I124,'Institution Evaluation'!$A$55:$F$346,6,0),_xlfn.IFERROR(VLOOKUP($I124,'Privacy Analyst Evaluation'!$A$46:$F$120,6,0),""))&amp;""</f>
      </c>
      <c r="N124" s="338"/>
    </row>
    <row r="125" ht="18" customHeight="1">
      <c r="A125" t="s" s="64">
        <f>_xlfn.IFERROR(IF($A124+1&gt;'(backend scoring)'!$T$335,"",$A124+1),"")</f>
      </c>
      <c r="B125" t="s" s="64">
        <f>_xlfn.XLOOKUP($A125,'(backend scoring)'!$V$2:$V$333,'(backend scoring)'!$A$2:$A$333,"")</f>
      </c>
      <c r="C125" t="s" s="64">
        <f>_xlfn.IFERROR(VLOOKUP($B125,'Institution Evaluation'!$A$55:$F$346,2,0),_xlfn.IFERROR(VLOOKUP($B125,'Privacy Analyst Evaluation'!$A$46:$F$120,2,0),""))&amp;""</f>
      </c>
      <c r="D125" t="s" s="64">
        <f>_xlfn.IFERROR(VLOOKUP($B125,'Institution Evaluation'!$A$55:$F$346,3,0),_xlfn.IFERROR(VLOOKUP($B125,'Privacy Analyst Evaluation'!$A$46:$F$120,3,0),""))&amp;""</f>
      </c>
      <c r="E125" t="s" s="64">
        <f>_xlfn.IFERROR(VLOOKUP($B125,'Institution Evaluation'!$A$55:$F$346,4,0),_xlfn.IFERROR(VLOOKUP($B125,'Privacy Analyst Evaluation'!$A$46:$F$120,4,0),""))&amp;""</f>
      </c>
      <c r="F125" t="s" s="64">
        <f>_xlfn.IFERROR(VLOOKUP($B125,'Institution Evaluation'!$A$55:$F$346,6,0),_xlfn.IFERROR(VLOOKUP($B125,'Privacy Analyst Evaluation'!$A$46:$F$120,6,0),""))&amp;""</f>
      </c>
      <c r="G125" s="340"/>
      <c r="H125" t="s" s="64">
        <f>_xlfn.IFERROR(IF($H124+1&gt;'(backend scoring)'!$Q$335,"",$H124+1),"")</f>
      </c>
      <c r="I125" t="s" s="64">
        <f>_xlfn.XLOOKUP($H125,'(backend scoring)'!$S$2:$S$333,'(backend scoring)'!$A$2:$A$333,"")</f>
      </c>
      <c r="J125" t="s" s="64">
        <f>_xlfn.IFERROR(VLOOKUP($I125,'Institution Evaluation'!$A$55:$F$346,2,0),_xlfn.IFERROR(VLOOKUP($I125,'Privacy Analyst Evaluation'!$A$46:$F$120,2,0),""))</f>
      </c>
      <c r="K125" t="s" s="64">
        <f>_xlfn.IFERROR(VLOOKUP($I125,'Institution Evaluation'!$A$55:$F$346,3,0),_xlfn.IFERROR(VLOOKUP($I125,'Privacy Analyst Evaluation'!$A$46:$F$120,3,0),""))&amp;""</f>
      </c>
      <c r="L125" t="s" s="64">
        <f>_xlfn.IFERROR(VLOOKUP($I125,'Institution Evaluation'!$A$55:$F$346,4,0),_xlfn.IFERROR(VLOOKUP($I125,'Privacy Analyst Evaluation'!$A$46:$F$120,4,0),""))&amp;""</f>
      </c>
      <c r="M125" t="s" s="64">
        <f>_xlfn.IFERROR(VLOOKUP($I125,'Institution Evaluation'!$A$55:$F$346,6,0),_xlfn.IFERROR(VLOOKUP($I125,'Privacy Analyst Evaluation'!$A$46:$F$120,6,0),""))&amp;""</f>
      </c>
      <c r="N125" s="338"/>
    </row>
    <row r="126" ht="18" customHeight="1">
      <c r="A126" t="s" s="64">
        <f>_xlfn.IFERROR(IF($A125+1&gt;'(backend scoring)'!$T$335,"",$A125+1),"")</f>
      </c>
      <c r="B126" t="s" s="64">
        <f>_xlfn.XLOOKUP($A126,'(backend scoring)'!$V$2:$V$333,'(backend scoring)'!$A$2:$A$333,"")</f>
      </c>
      <c r="C126" t="s" s="64">
        <f>_xlfn.IFERROR(VLOOKUP($B126,'Institution Evaluation'!$A$55:$F$346,2,0),_xlfn.IFERROR(VLOOKUP($B126,'Privacy Analyst Evaluation'!$A$46:$F$120,2,0),""))&amp;""</f>
      </c>
      <c r="D126" t="s" s="64">
        <f>_xlfn.IFERROR(VLOOKUP($B126,'Institution Evaluation'!$A$55:$F$346,3,0),_xlfn.IFERROR(VLOOKUP($B126,'Privacy Analyst Evaluation'!$A$46:$F$120,3,0),""))&amp;""</f>
      </c>
      <c r="E126" t="s" s="64">
        <f>_xlfn.IFERROR(VLOOKUP($B126,'Institution Evaluation'!$A$55:$F$346,4,0),_xlfn.IFERROR(VLOOKUP($B126,'Privacy Analyst Evaluation'!$A$46:$F$120,4,0),""))&amp;""</f>
      </c>
      <c r="F126" t="s" s="64">
        <f>_xlfn.IFERROR(VLOOKUP($B126,'Institution Evaluation'!$A$55:$F$346,6,0),_xlfn.IFERROR(VLOOKUP($B126,'Privacy Analyst Evaluation'!$A$46:$F$120,6,0),""))&amp;""</f>
      </c>
      <c r="G126" s="340"/>
      <c r="H126" t="s" s="64">
        <f>_xlfn.IFERROR(IF($H125+1&gt;'(backend scoring)'!$Q$335,"",$H125+1),"")</f>
      </c>
      <c r="I126" t="s" s="64">
        <f>_xlfn.XLOOKUP($H126,'(backend scoring)'!$S$2:$S$333,'(backend scoring)'!$A$2:$A$333,"")</f>
      </c>
      <c r="J126" t="s" s="64">
        <f>_xlfn.IFERROR(VLOOKUP($I126,'Institution Evaluation'!$A$55:$F$346,2,0),_xlfn.IFERROR(VLOOKUP($I126,'Privacy Analyst Evaluation'!$A$46:$F$120,2,0),""))</f>
      </c>
      <c r="K126" t="s" s="64">
        <f>_xlfn.IFERROR(VLOOKUP($I126,'Institution Evaluation'!$A$55:$F$346,3,0),_xlfn.IFERROR(VLOOKUP($I126,'Privacy Analyst Evaluation'!$A$46:$F$120,3,0),""))&amp;""</f>
      </c>
      <c r="L126" t="s" s="64">
        <f>_xlfn.IFERROR(VLOOKUP($I126,'Institution Evaluation'!$A$55:$F$346,4,0),_xlfn.IFERROR(VLOOKUP($I126,'Privacy Analyst Evaluation'!$A$46:$F$120,4,0),""))&amp;""</f>
      </c>
      <c r="M126" t="s" s="64">
        <f>_xlfn.IFERROR(VLOOKUP($I126,'Institution Evaluation'!$A$55:$F$346,6,0),_xlfn.IFERROR(VLOOKUP($I126,'Privacy Analyst Evaluation'!$A$46:$F$120,6,0),""))&amp;""</f>
      </c>
      <c r="N126" s="338"/>
    </row>
    <row r="127" ht="18" customHeight="1">
      <c r="A127" t="s" s="64">
        <f>_xlfn.IFERROR(IF($A126+1&gt;'(backend scoring)'!$T$335,"",$A126+1),"")</f>
      </c>
      <c r="B127" t="s" s="64">
        <f>_xlfn.XLOOKUP($A127,'(backend scoring)'!$V$2:$V$333,'(backend scoring)'!$A$2:$A$333,"")</f>
      </c>
      <c r="C127" t="s" s="64">
        <f>_xlfn.IFERROR(VLOOKUP($B127,'Institution Evaluation'!$A$55:$F$346,2,0),_xlfn.IFERROR(VLOOKUP($B127,'Privacy Analyst Evaluation'!$A$46:$F$120,2,0),""))&amp;""</f>
      </c>
      <c r="D127" t="s" s="64">
        <f>_xlfn.IFERROR(VLOOKUP($B127,'Institution Evaluation'!$A$55:$F$346,3,0),_xlfn.IFERROR(VLOOKUP($B127,'Privacy Analyst Evaluation'!$A$46:$F$120,3,0),""))&amp;""</f>
      </c>
      <c r="E127" t="s" s="64">
        <f>_xlfn.IFERROR(VLOOKUP($B127,'Institution Evaluation'!$A$55:$F$346,4,0),_xlfn.IFERROR(VLOOKUP($B127,'Privacy Analyst Evaluation'!$A$46:$F$120,4,0),""))&amp;""</f>
      </c>
      <c r="F127" t="s" s="64">
        <f>_xlfn.IFERROR(VLOOKUP($B127,'Institution Evaluation'!$A$55:$F$346,6,0),_xlfn.IFERROR(VLOOKUP($B127,'Privacy Analyst Evaluation'!$A$46:$F$120,6,0),""))&amp;""</f>
      </c>
      <c r="G127" s="340"/>
      <c r="H127" t="s" s="64">
        <f>_xlfn.IFERROR(IF($H126+1&gt;'(backend scoring)'!$Q$335,"",$H126+1),"")</f>
      </c>
      <c r="I127" t="s" s="64">
        <f>_xlfn.XLOOKUP($H127,'(backend scoring)'!$S$2:$S$333,'(backend scoring)'!$A$2:$A$333,"")</f>
      </c>
      <c r="J127" t="s" s="64">
        <f>_xlfn.IFERROR(VLOOKUP($I127,'Institution Evaluation'!$A$55:$F$346,2,0),_xlfn.IFERROR(VLOOKUP($I127,'Privacy Analyst Evaluation'!$A$46:$F$120,2,0),""))</f>
      </c>
      <c r="K127" t="s" s="64">
        <f>_xlfn.IFERROR(VLOOKUP($I127,'Institution Evaluation'!$A$55:$F$346,3,0),_xlfn.IFERROR(VLOOKUP($I127,'Privacy Analyst Evaluation'!$A$46:$F$120,3,0),""))&amp;""</f>
      </c>
      <c r="L127" t="s" s="64">
        <f>_xlfn.IFERROR(VLOOKUP($I127,'Institution Evaluation'!$A$55:$F$346,4,0),_xlfn.IFERROR(VLOOKUP($I127,'Privacy Analyst Evaluation'!$A$46:$F$120,4,0),""))&amp;""</f>
      </c>
      <c r="M127" t="s" s="64">
        <f>_xlfn.IFERROR(VLOOKUP($I127,'Institution Evaluation'!$A$55:$F$346,6,0),_xlfn.IFERROR(VLOOKUP($I127,'Privacy Analyst Evaluation'!$A$46:$F$120,6,0),""))&amp;""</f>
      </c>
      <c r="N127" s="338"/>
    </row>
    <row r="128" ht="18" customHeight="1">
      <c r="A128" t="s" s="64">
        <f>_xlfn.IFERROR(IF($A127+1&gt;'(backend scoring)'!$T$335,"",$A127+1),"")</f>
      </c>
      <c r="B128" t="s" s="64">
        <f>_xlfn.XLOOKUP($A128,'(backend scoring)'!$V$2:$V$333,'(backend scoring)'!$A$2:$A$333,"")</f>
      </c>
      <c r="C128" t="s" s="64">
        <f>_xlfn.IFERROR(VLOOKUP($B128,'Institution Evaluation'!$A$55:$F$346,2,0),_xlfn.IFERROR(VLOOKUP($B128,'Privacy Analyst Evaluation'!$A$46:$F$120,2,0),""))&amp;""</f>
      </c>
      <c r="D128" t="s" s="64">
        <f>_xlfn.IFERROR(VLOOKUP($B128,'Institution Evaluation'!$A$55:$F$346,3,0),_xlfn.IFERROR(VLOOKUP($B128,'Privacy Analyst Evaluation'!$A$46:$F$120,3,0),""))&amp;""</f>
      </c>
      <c r="E128" t="s" s="64">
        <f>_xlfn.IFERROR(VLOOKUP($B128,'Institution Evaluation'!$A$55:$F$346,4,0),_xlfn.IFERROR(VLOOKUP($B128,'Privacy Analyst Evaluation'!$A$46:$F$120,4,0),""))&amp;""</f>
      </c>
      <c r="F128" t="s" s="64">
        <f>_xlfn.IFERROR(VLOOKUP($B128,'Institution Evaluation'!$A$55:$F$346,6,0),_xlfn.IFERROR(VLOOKUP($B128,'Privacy Analyst Evaluation'!$A$46:$F$120,6,0),""))&amp;""</f>
      </c>
      <c r="G128" s="340"/>
      <c r="H128" t="s" s="64">
        <f>_xlfn.IFERROR(IF($H127+1&gt;'(backend scoring)'!$Q$335,"",$H127+1),"")</f>
      </c>
      <c r="I128" t="s" s="64">
        <f>_xlfn.XLOOKUP($H128,'(backend scoring)'!$S$2:$S$333,'(backend scoring)'!$A$2:$A$333,"")</f>
      </c>
      <c r="J128" t="s" s="64">
        <f>_xlfn.IFERROR(VLOOKUP($I128,'Institution Evaluation'!$A$55:$F$346,2,0),_xlfn.IFERROR(VLOOKUP($I128,'Privacy Analyst Evaluation'!$A$46:$F$120,2,0),""))</f>
      </c>
      <c r="K128" t="s" s="64">
        <f>_xlfn.IFERROR(VLOOKUP($I128,'Institution Evaluation'!$A$55:$F$346,3,0),_xlfn.IFERROR(VLOOKUP($I128,'Privacy Analyst Evaluation'!$A$46:$F$120,3,0),""))&amp;""</f>
      </c>
      <c r="L128" t="s" s="64">
        <f>_xlfn.IFERROR(VLOOKUP($I128,'Institution Evaluation'!$A$55:$F$346,4,0),_xlfn.IFERROR(VLOOKUP($I128,'Privacy Analyst Evaluation'!$A$46:$F$120,4,0),""))&amp;""</f>
      </c>
      <c r="M128" t="s" s="64">
        <f>_xlfn.IFERROR(VLOOKUP($I128,'Institution Evaluation'!$A$55:$F$346,6,0),_xlfn.IFERROR(VLOOKUP($I128,'Privacy Analyst Evaluation'!$A$46:$F$120,6,0),""))&amp;""</f>
      </c>
      <c r="N128" s="338"/>
    </row>
    <row r="129" ht="18" customHeight="1">
      <c r="A129" t="s" s="64">
        <f>_xlfn.IFERROR(IF($A128+1&gt;'(backend scoring)'!$T$335,"",$A128+1),"")</f>
      </c>
      <c r="B129" t="s" s="64">
        <f>_xlfn.XLOOKUP($A129,'(backend scoring)'!$V$2:$V$333,'(backend scoring)'!$A$2:$A$333,"")</f>
      </c>
      <c r="C129" t="s" s="64">
        <f>_xlfn.IFERROR(VLOOKUP($B129,'Institution Evaluation'!$A$55:$F$346,2,0),_xlfn.IFERROR(VLOOKUP($B129,'Privacy Analyst Evaluation'!$A$46:$F$120,2,0),""))&amp;""</f>
      </c>
      <c r="D129" t="s" s="64">
        <f>_xlfn.IFERROR(VLOOKUP($B129,'Institution Evaluation'!$A$55:$F$346,3,0),_xlfn.IFERROR(VLOOKUP($B129,'Privacy Analyst Evaluation'!$A$46:$F$120,3,0),""))&amp;""</f>
      </c>
      <c r="E129" t="s" s="64">
        <f>_xlfn.IFERROR(VLOOKUP($B129,'Institution Evaluation'!$A$55:$F$346,4,0),_xlfn.IFERROR(VLOOKUP($B129,'Privacy Analyst Evaluation'!$A$46:$F$120,4,0),""))&amp;""</f>
      </c>
      <c r="F129" t="s" s="64">
        <f>_xlfn.IFERROR(VLOOKUP($B129,'Institution Evaluation'!$A$55:$F$346,6,0),_xlfn.IFERROR(VLOOKUP($B129,'Privacy Analyst Evaluation'!$A$46:$F$120,6,0),""))&amp;""</f>
      </c>
      <c r="G129" s="340"/>
      <c r="H129" t="s" s="64">
        <f>_xlfn.IFERROR(IF($H128+1&gt;'(backend scoring)'!$Q$335,"",$H128+1),"")</f>
      </c>
      <c r="I129" t="s" s="64">
        <f>_xlfn.XLOOKUP($H129,'(backend scoring)'!$S$2:$S$333,'(backend scoring)'!$A$2:$A$333,"")</f>
      </c>
      <c r="J129" t="s" s="64">
        <f>_xlfn.IFERROR(VLOOKUP($I129,'Institution Evaluation'!$A$55:$F$346,2,0),_xlfn.IFERROR(VLOOKUP($I129,'Privacy Analyst Evaluation'!$A$46:$F$120,2,0),""))</f>
      </c>
      <c r="K129" t="s" s="64">
        <f>_xlfn.IFERROR(VLOOKUP($I129,'Institution Evaluation'!$A$55:$F$346,3,0),_xlfn.IFERROR(VLOOKUP($I129,'Privacy Analyst Evaluation'!$A$46:$F$120,3,0),""))&amp;""</f>
      </c>
      <c r="L129" t="s" s="64">
        <f>_xlfn.IFERROR(VLOOKUP($I129,'Institution Evaluation'!$A$55:$F$346,4,0),_xlfn.IFERROR(VLOOKUP($I129,'Privacy Analyst Evaluation'!$A$46:$F$120,4,0),""))&amp;""</f>
      </c>
      <c r="M129" t="s" s="64">
        <f>_xlfn.IFERROR(VLOOKUP($I129,'Institution Evaluation'!$A$55:$F$346,6,0),_xlfn.IFERROR(VLOOKUP($I129,'Privacy Analyst Evaluation'!$A$46:$F$120,6,0),""))&amp;""</f>
      </c>
      <c r="N129" s="338"/>
    </row>
    <row r="130" ht="18" customHeight="1">
      <c r="A130" t="s" s="64">
        <f>_xlfn.IFERROR(IF($A129+1&gt;'(backend scoring)'!$T$335,"",$A129+1),"")</f>
      </c>
      <c r="B130" t="s" s="64">
        <f>_xlfn.XLOOKUP($A130,'(backend scoring)'!$V$2:$V$333,'(backend scoring)'!$A$2:$A$333,"")</f>
      </c>
      <c r="C130" t="s" s="64">
        <f>_xlfn.IFERROR(VLOOKUP($B130,'Institution Evaluation'!$A$55:$F$346,2,0),_xlfn.IFERROR(VLOOKUP($B130,'Privacy Analyst Evaluation'!$A$46:$F$120,2,0),""))&amp;""</f>
      </c>
      <c r="D130" t="s" s="64">
        <f>_xlfn.IFERROR(VLOOKUP($B130,'Institution Evaluation'!$A$55:$F$346,3,0),_xlfn.IFERROR(VLOOKUP($B130,'Privacy Analyst Evaluation'!$A$46:$F$120,3,0),""))&amp;""</f>
      </c>
      <c r="E130" t="s" s="64">
        <f>_xlfn.IFERROR(VLOOKUP($B130,'Institution Evaluation'!$A$55:$F$346,4,0),_xlfn.IFERROR(VLOOKUP($B130,'Privacy Analyst Evaluation'!$A$46:$F$120,4,0),""))&amp;""</f>
      </c>
      <c r="F130" t="s" s="64">
        <f>_xlfn.IFERROR(VLOOKUP($B130,'Institution Evaluation'!$A$55:$F$346,6,0),_xlfn.IFERROR(VLOOKUP($B130,'Privacy Analyst Evaluation'!$A$46:$F$120,6,0),""))&amp;""</f>
      </c>
      <c r="G130" s="340"/>
      <c r="H130" t="s" s="64">
        <f>_xlfn.IFERROR(IF($H129+1&gt;'(backend scoring)'!$Q$335,"",$H129+1),"")</f>
      </c>
      <c r="I130" t="s" s="64">
        <f>_xlfn.XLOOKUP($H130,'(backend scoring)'!$S$2:$S$333,'(backend scoring)'!$A$2:$A$333,"")</f>
      </c>
      <c r="J130" t="s" s="64">
        <f>_xlfn.IFERROR(VLOOKUP($I130,'Institution Evaluation'!$A$55:$F$346,2,0),_xlfn.IFERROR(VLOOKUP($I130,'Privacy Analyst Evaluation'!$A$46:$F$120,2,0),""))</f>
      </c>
      <c r="K130" t="s" s="64">
        <f>_xlfn.IFERROR(VLOOKUP($I130,'Institution Evaluation'!$A$55:$F$346,3,0),_xlfn.IFERROR(VLOOKUP($I130,'Privacy Analyst Evaluation'!$A$46:$F$120,3,0),""))&amp;""</f>
      </c>
      <c r="L130" t="s" s="64">
        <f>_xlfn.IFERROR(VLOOKUP($I130,'Institution Evaluation'!$A$55:$F$346,4,0),_xlfn.IFERROR(VLOOKUP($I130,'Privacy Analyst Evaluation'!$A$46:$F$120,4,0),""))&amp;""</f>
      </c>
      <c r="M130" t="s" s="64">
        <f>_xlfn.IFERROR(VLOOKUP($I130,'Institution Evaluation'!$A$55:$F$346,6,0),_xlfn.IFERROR(VLOOKUP($I130,'Privacy Analyst Evaluation'!$A$46:$F$120,6,0),""))&amp;""</f>
      </c>
      <c r="N130" s="338"/>
    </row>
    <row r="131" ht="18" customHeight="1">
      <c r="A131" t="s" s="64">
        <f>_xlfn.IFERROR(IF($A130+1&gt;'(backend scoring)'!$T$335,"",$A130+1),"")</f>
      </c>
      <c r="B131" t="s" s="64">
        <f>_xlfn.XLOOKUP($A131,'(backend scoring)'!$V$2:$V$333,'(backend scoring)'!$A$2:$A$333,"")</f>
      </c>
      <c r="C131" t="s" s="64">
        <f>_xlfn.IFERROR(VLOOKUP($B131,'Institution Evaluation'!$A$55:$F$346,2,0),_xlfn.IFERROR(VLOOKUP($B131,'Privacy Analyst Evaluation'!$A$46:$F$120,2,0),""))&amp;""</f>
      </c>
      <c r="D131" t="s" s="64">
        <f>_xlfn.IFERROR(VLOOKUP($B131,'Institution Evaluation'!$A$55:$F$346,3,0),_xlfn.IFERROR(VLOOKUP($B131,'Privacy Analyst Evaluation'!$A$46:$F$120,3,0),""))&amp;""</f>
      </c>
      <c r="E131" t="s" s="64">
        <f>_xlfn.IFERROR(VLOOKUP($B131,'Institution Evaluation'!$A$55:$F$346,4,0),_xlfn.IFERROR(VLOOKUP($B131,'Privacy Analyst Evaluation'!$A$46:$F$120,4,0),""))&amp;""</f>
      </c>
      <c r="F131" t="s" s="64">
        <f>_xlfn.IFERROR(VLOOKUP($B131,'Institution Evaluation'!$A$55:$F$346,6,0),_xlfn.IFERROR(VLOOKUP($B131,'Privacy Analyst Evaluation'!$A$46:$F$120,6,0),""))&amp;""</f>
      </c>
      <c r="G131" s="340"/>
      <c r="H131" t="s" s="64">
        <f>_xlfn.IFERROR(IF($H130+1&gt;'(backend scoring)'!$Q$335,"",$H130+1),"")</f>
      </c>
      <c r="I131" t="s" s="64">
        <f>_xlfn.XLOOKUP($H131,'(backend scoring)'!$S$2:$S$333,'(backend scoring)'!$A$2:$A$333,"")</f>
      </c>
      <c r="J131" t="s" s="64">
        <f>_xlfn.IFERROR(VLOOKUP($I131,'Institution Evaluation'!$A$55:$F$346,2,0),_xlfn.IFERROR(VLOOKUP($I131,'Privacy Analyst Evaluation'!$A$46:$F$120,2,0),""))</f>
      </c>
      <c r="K131" t="s" s="64">
        <f>_xlfn.IFERROR(VLOOKUP($I131,'Institution Evaluation'!$A$55:$F$346,3,0),_xlfn.IFERROR(VLOOKUP($I131,'Privacy Analyst Evaluation'!$A$46:$F$120,3,0),""))&amp;""</f>
      </c>
      <c r="L131" t="s" s="64">
        <f>_xlfn.IFERROR(VLOOKUP($I131,'Institution Evaluation'!$A$55:$F$346,4,0),_xlfn.IFERROR(VLOOKUP($I131,'Privacy Analyst Evaluation'!$A$46:$F$120,4,0),""))&amp;""</f>
      </c>
      <c r="M131" t="s" s="64">
        <f>_xlfn.IFERROR(VLOOKUP($I131,'Institution Evaluation'!$A$55:$F$346,6,0),_xlfn.IFERROR(VLOOKUP($I131,'Privacy Analyst Evaluation'!$A$46:$F$120,6,0),""))&amp;""</f>
      </c>
      <c r="N131" s="338"/>
    </row>
    <row r="132" ht="18" customHeight="1">
      <c r="A132" t="s" s="64">
        <f>_xlfn.IFERROR(IF($A131+1&gt;'(backend scoring)'!$T$335,"",$A131+1),"")</f>
      </c>
      <c r="B132" t="s" s="64">
        <f>_xlfn.XLOOKUP($A132,'(backend scoring)'!$V$2:$V$333,'(backend scoring)'!$A$2:$A$333,"")</f>
      </c>
      <c r="C132" t="s" s="64">
        <f>_xlfn.IFERROR(VLOOKUP($B132,'Institution Evaluation'!$A$55:$F$346,2,0),_xlfn.IFERROR(VLOOKUP($B132,'Privacy Analyst Evaluation'!$A$46:$F$120,2,0),""))&amp;""</f>
      </c>
      <c r="D132" t="s" s="64">
        <f>_xlfn.IFERROR(VLOOKUP($B132,'Institution Evaluation'!$A$55:$F$346,3,0),_xlfn.IFERROR(VLOOKUP($B132,'Privacy Analyst Evaluation'!$A$46:$F$120,3,0),""))&amp;""</f>
      </c>
      <c r="E132" t="s" s="64">
        <f>_xlfn.IFERROR(VLOOKUP($B132,'Institution Evaluation'!$A$55:$F$346,4,0),_xlfn.IFERROR(VLOOKUP($B132,'Privacy Analyst Evaluation'!$A$46:$F$120,4,0),""))&amp;""</f>
      </c>
      <c r="F132" t="s" s="64">
        <f>_xlfn.IFERROR(VLOOKUP($B132,'Institution Evaluation'!$A$55:$F$346,6,0),_xlfn.IFERROR(VLOOKUP($B132,'Privacy Analyst Evaluation'!$A$46:$F$120,6,0),""))&amp;""</f>
      </c>
      <c r="G132" s="340"/>
      <c r="H132" t="s" s="64">
        <f>_xlfn.IFERROR(IF($H131+1&gt;'(backend scoring)'!$Q$335,"",$H131+1),"")</f>
      </c>
      <c r="I132" t="s" s="64">
        <f>_xlfn.XLOOKUP($H132,'(backend scoring)'!$S$2:$S$333,'(backend scoring)'!$A$2:$A$333,"")</f>
      </c>
      <c r="J132" t="s" s="64">
        <f>_xlfn.IFERROR(VLOOKUP($I132,'Institution Evaluation'!$A$55:$F$346,2,0),_xlfn.IFERROR(VLOOKUP($I132,'Privacy Analyst Evaluation'!$A$46:$F$120,2,0),""))</f>
      </c>
      <c r="K132" t="s" s="64">
        <f>_xlfn.IFERROR(VLOOKUP($I132,'Institution Evaluation'!$A$55:$F$346,3,0),_xlfn.IFERROR(VLOOKUP($I132,'Privacy Analyst Evaluation'!$A$46:$F$120,3,0),""))&amp;""</f>
      </c>
      <c r="L132" t="s" s="64">
        <f>_xlfn.IFERROR(VLOOKUP($I132,'Institution Evaluation'!$A$55:$F$346,4,0),_xlfn.IFERROR(VLOOKUP($I132,'Privacy Analyst Evaluation'!$A$46:$F$120,4,0),""))&amp;""</f>
      </c>
      <c r="M132" t="s" s="64">
        <f>_xlfn.IFERROR(VLOOKUP($I132,'Institution Evaluation'!$A$55:$F$346,6,0),_xlfn.IFERROR(VLOOKUP($I132,'Privacy Analyst Evaluation'!$A$46:$F$120,6,0),""))&amp;""</f>
      </c>
      <c r="N132" s="338"/>
    </row>
    <row r="133" ht="18" customHeight="1">
      <c r="A133" t="s" s="64">
        <f>_xlfn.IFERROR(IF($A132+1&gt;'(backend scoring)'!$T$335,"",$A132+1),"")</f>
      </c>
      <c r="B133" t="s" s="64">
        <f>_xlfn.XLOOKUP($A133,'(backend scoring)'!$V$2:$V$333,'(backend scoring)'!$A$2:$A$333,"")</f>
      </c>
      <c r="C133" t="s" s="64">
        <f>_xlfn.IFERROR(VLOOKUP($B133,'Institution Evaluation'!$A$55:$F$346,2,0),_xlfn.IFERROR(VLOOKUP($B133,'Privacy Analyst Evaluation'!$A$46:$F$120,2,0),""))&amp;""</f>
      </c>
      <c r="D133" t="s" s="64">
        <f>_xlfn.IFERROR(VLOOKUP($B133,'Institution Evaluation'!$A$55:$F$346,3,0),_xlfn.IFERROR(VLOOKUP($B133,'Privacy Analyst Evaluation'!$A$46:$F$120,3,0),""))&amp;""</f>
      </c>
      <c r="E133" t="s" s="64">
        <f>_xlfn.IFERROR(VLOOKUP($B133,'Institution Evaluation'!$A$55:$F$346,4,0),_xlfn.IFERROR(VLOOKUP($B133,'Privacy Analyst Evaluation'!$A$46:$F$120,4,0),""))&amp;""</f>
      </c>
      <c r="F133" t="s" s="64">
        <f>_xlfn.IFERROR(VLOOKUP($B133,'Institution Evaluation'!$A$55:$F$346,6,0),_xlfn.IFERROR(VLOOKUP($B133,'Privacy Analyst Evaluation'!$A$46:$F$120,6,0),""))&amp;""</f>
      </c>
      <c r="G133" s="340"/>
      <c r="H133" t="s" s="64">
        <f>_xlfn.IFERROR(IF($H132+1&gt;'(backend scoring)'!$Q$335,"",$H132+1),"")</f>
      </c>
      <c r="I133" t="s" s="64">
        <f>_xlfn.XLOOKUP($H133,'(backend scoring)'!$S$2:$S$333,'(backend scoring)'!$A$2:$A$333,"")</f>
      </c>
      <c r="J133" t="s" s="64">
        <f>_xlfn.IFERROR(VLOOKUP($I133,'Institution Evaluation'!$A$55:$F$346,2,0),_xlfn.IFERROR(VLOOKUP($I133,'Privacy Analyst Evaluation'!$A$46:$F$120,2,0),""))</f>
      </c>
      <c r="K133" t="s" s="64">
        <f>_xlfn.IFERROR(VLOOKUP($I133,'Institution Evaluation'!$A$55:$F$346,3,0),_xlfn.IFERROR(VLOOKUP($I133,'Privacy Analyst Evaluation'!$A$46:$F$120,3,0),""))&amp;""</f>
      </c>
      <c r="L133" t="s" s="64">
        <f>_xlfn.IFERROR(VLOOKUP($I133,'Institution Evaluation'!$A$55:$F$346,4,0),_xlfn.IFERROR(VLOOKUP($I133,'Privacy Analyst Evaluation'!$A$46:$F$120,4,0),""))&amp;""</f>
      </c>
      <c r="M133" t="s" s="64">
        <f>_xlfn.IFERROR(VLOOKUP($I133,'Institution Evaluation'!$A$55:$F$346,6,0),_xlfn.IFERROR(VLOOKUP($I133,'Privacy Analyst Evaluation'!$A$46:$F$120,6,0),""))&amp;""</f>
      </c>
      <c r="N133" s="338"/>
    </row>
    <row r="134" ht="18" customHeight="1">
      <c r="A134" t="s" s="64">
        <f>_xlfn.IFERROR(IF($A133+1&gt;'(backend scoring)'!$T$335,"",$A133+1),"")</f>
      </c>
      <c r="B134" t="s" s="64">
        <f>_xlfn.XLOOKUP($A134,'(backend scoring)'!$V$2:$V$333,'(backend scoring)'!$A$2:$A$333,"")</f>
      </c>
      <c r="C134" t="s" s="64">
        <f>_xlfn.IFERROR(VLOOKUP($B134,'Institution Evaluation'!$A$55:$F$346,2,0),_xlfn.IFERROR(VLOOKUP($B134,'Privacy Analyst Evaluation'!$A$46:$F$120,2,0),""))&amp;""</f>
      </c>
      <c r="D134" t="s" s="64">
        <f>_xlfn.IFERROR(VLOOKUP($B134,'Institution Evaluation'!$A$55:$F$346,3,0),_xlfn.IFERROR(VLOOKUP($B134,'Privacy Analyst Evaluation'!$A$46:$F$120,3,0),""))&amp;""</f>
      </c>
      <c r="E134" t="s" s="64">
        <f>_xlfn.IFERROR(VLOOKUP($B134,'Institution Evaluation'!$A$55:$F$346,4,0),_xlfn.IFERROR(VLOOKUP($B134,'Privacy Analyst Evaluation'!$A$46:$F$120,4,0),""))&amp;""</f>
      </c>
      <c r="F134" t="s" s="64">
        <f>_xlfn.IFERROR(VLOOKUP($B134,'Institution Evaluation'!$A$55:$F$346,6,0),_xlfn.IFERROR(VLOOKUP($B134,'Privacy Analyst Evaluation'!$A$46:$F$120,6,0),""))&amp;""</f>
      </c>
      <c r="G134" s="340"/>
      <c r="H134" t="s" s="64">
        <f>_xlfn.IFERROR(IF($H133+1&gt;'(backend scoring)'!$Q$335,"",$H133+1),"")</f>
      </c>
      <c r="I134" t="s" s="64">
        <f>_xlfn.XLOOKUP($H134,'(backend scoring)'!$S$2:$S$333,'(backend scoring)'!$A$2:$A$333,"")</f>
      </c>
      <c r="J134" t="s" s="64">
        <f>_xlfn.IFERROR(VLOOKUP($I134,'Institution Evaluation'!$A$55:$F$346,2,0),_xlfn.IFERROR(VLOOKUP($I134,'Privacy Analyst Evaluation'!$A$46:$F$120,2,0),""))</f>
      </c>
      <c r="K134" t="s" s="64">
        <f>_xlfn.IFERROR(VLOOKUP($I134,'Institution Evaluation'!$A$55:$F$346,3,0),_xlfn.IFERROR(VLOOKUP($I134,'Privacy Analyst Evaluation'!$A$46:$F$120,3,0),""))&amp;""</f>
      </c>
      <c r="L134" t="s" s="64">
        <f>_xlfn.IFERROR(VLOOKUP($I134,'Institution Evaluation'!$A$55:$F$346,4,0),_xlfn.IFERROR(VLOOKUP($I134,'Privacy Analyst Evaluation'!$A$46:$F$120,4,0),""))&amp;""</f>
      </c>
      <c r="M134" t="s" s="64">
        <f>_xlfn.IFERROR(VLOOKUP($I134,'Institution Evaluation'!$A$55:$F$346,6,0),_xlfn.IFERROR(VLOOKUP($I134,'Privacy Analyst Evaluation'!$A$46:$F$120,6,0),""))&amp;""</f>
      </c>
      <c r="N134" s="338"/>
    </row>
    <row r="135" ht="18" customHeight="1">
      <c r="A135" t="s" s="64">
        <f>_xlfn.IFERROR(IF($A134+1&gt;'(backend scoring)'!$T$335,"",$A134+1),"")</f>
      </c>
      <c r="B135" t="s" s="64">
        <f>_xlfn.XLOOKUP($A135,'(backend scoring)'!$V$2:$V$333,'(backend scoring)'!$A$2:$A$333,"")</f>
      </c>
      <c r="C135" t="s" s="64">
        <f>_xlfn.IFERROR(VLOOKUP($B135,'Institution Evaluation'!$A$55:$F$346,2,0),_xlfn.IFERROR(VLOOKUP($B135,'Privacy Analyst Evaluation'!$A$46:$F$120,2,0),""))&amp;""</f>
      </c>
      <c r="D135" t="s" s="64">
        <f>_xlfn.IFERROR(VLOOKUP($B135,'Institution Evaluation'!$A$55:$F$346,3,0),_xlfn.IFERROR(VLOOKUP($B135,'Privacy Analyst Evaluation'!$A$46:$F$120,3,0),""))&amp;""</f>
      </c>
      <c r="E135" t="s" s="64">
        <f>_xlfn.IFERROR(VLOOKUP($B135,'Institution Evaluation'!$A$55:$F$346,4,0),_xlfn.IFERROR(VLOOKUP($B135,'Privacy Analyst Evaluation'!$A$46:$F$120,4,0),""))&amp;""</f>
      </c>
      <c r="F135" t="s" s="64">
        <f>_xlfn.IFERROR(VLOOKUP($B135,'Institution Evaluation'!$A$55:$F$346,6,0),_xlfn.IFERROR(VLOOKUP($B135,'Privacy Analyst Evaluation'!$A$46:$F$120,6,0),""))&amp;""</f>
      </c>
      <c r="G135" s="340"/>
      <c r="H135" t="s" s="64">
        <f>_xlfn.IFERROR(IF($H134+1&gt;'(backend scoring)'!$Q$335,"",$H134+1),"")</f>
      </c>
      <c r="I135" t="s" s="64">
        <f>_xlfn.XLOOKUP($H135,'(backend scoring)'!$S$2:$S$333,'(backend scoring)'!$A$2:$A$333,"")</f>
      </c>
      <c r="J135" t="s" s="64">
        <f>_xlfn.IFERROR(VLOOKUP($I135,'Institution Evaluation'!$A$55:$F$346,2,0),_xlfn.IFERROR(VLOOKUP($I135,'Privacy Analyst Evaluation'!$A$46:$F$120,2,0),""))</f>
      </c>
      <c r="K135" t="s" s="64">
        <f>_xlfn.IFERROR(VLOOKUP($I135,'Institution Evaluation'!$A$55:$F$346,3,0),_xlfn.IFERROR(VLOOKUP($I135,'Privacy Analyst Evaluation'!$A$46:$F$120,3,0),""))&amp;""</f>
      </c>
      <c r="L135" t="s" s="64">
        <f>_xlfn.IFERROR(VLOOKUP($I135,'Institution Evaluation'!$A$55:$F$346,4,0),_xlfn.IFERROR(VLOOKUP($I135,'Privacy Analyst Evaluation'!$A$46:$F$120,4,0),""))&amp;""</f>
      </c>
      <c r="M135" t="s" s="64">
        <f>_xlfn.IFERROR(VLOOKUP($I135,'Institution Evaluation'!$A$55:$F$346,6,0),_xlfn.IFERROR(VLOOKUP($I135,'Privacy Analyst Evaluation'!$A$46:$F$120,6,0),""))&amp;""</f>
      </c>
      <c r="N135" s="338"/>
    </row>
    <row r="136" ht="18" customHeight="1">
      <c r="A136" t="s" s="64">
        <f>_xlfn.IFERROR(IF($A135+1&gt;'(backend scoring)'!$T$335,"",$A135+1),"")</f>
      </c>
      <c r="B136" t="s" s="64">
        <f>_xlfn.XLOOKUP($A136,'(backend scoring)'!$V$2:$V$333,'(backend scoring)'!$A$2:$A$333,"")</f>
      </c>
      <c r="C136" t="s" s="64">
        <f>_xlfn.IFERROR(VLOOKUP($B136,'Institution Evaluation'!$A$55:$F$346,2,0),_xlfn.IFERROR(VLOOKUP($B136,'Privacy Analyst Evaluation'!$A$46:$F$120,2,0),""))&amp;""</f>
      </c>
      <c r="D136" t="s" s="64">
        <f>_xlfn.IFERROR(VLOOKUP($B136,'Institution Evaluation'!$A$55:$F$346,3,0),_xlfn.IFERROR(VLOOKUP($B136,'Privacy Analyst Evaluation'!$A$46:$F$120,3,0),""))&amp;""</f>
      </c>
      <c r="E136" t="s" s="64">
        <f>_xlfn.IFERROR(VLOOKUP($B136,'Institution Evaluation'!$A$55:$F$346,4,0),_xlfn.IFERROR(VLOOKUP($B136,'Privacy Analyst Evaluation'!$A$46:$F$120,4,0),""))&amp;""</f>
      </c>
      <c r="F136" t="s" s="64">
        <f>_xlfn.IFERROR(VLOOKUP($B136,'Institution Evaluation'!$A$55:$F$346,6,0),_xlfn.IFERROR(VLOOKUP($B136,'Privacy Analyst Evaluation'!$A$46:$F$120,6,0),""))&amp;""</f>
      </c>
      <c r="G136" s="340"/>
      <c r="H136" t="s" s="64">
        <f>_xlfn.IFERROR(IF($H135+1&gt;'(backend scoring)'!$Q$335,"",$H135+1),"")</f>
      </c>
      <c r="I136" t="s" s="64">
        <f>_xlfn.XLOOKUP($H136,'(backend scoring)'!$S$2:$S$333,'(backend scoring)'!$A$2:$A$333,"")</f>
      </c>
      <c r="J136" t="s" s="64">
        <f>_xlfn.IFERROR(VLOOKUP($I136,'Institution Evaluation'!$A$55:$F$346,2,0),_xlfn.IFERROR(VLOOKUP($I136,'Privacy Analyst Evaluation'!$A$46:$F$120,2,0),""))</f>
      </c>
      <c r="K136" t="s" s="64">
        <f>_xlfn.IFERROR(VLOOKUP($I136,'Institution Evaluation'!$A$55:$F$346,3,0),_xlfn.IFERROR(VLOOKUP($I136,'Privacy Analyst Evaluation'!$A$46:$F$120,3,0),""))&amp;""</f>
      </c>
      <c r="L136" t="s" s="64">
        <f>_xlfn.IFERROR(VLOOKUP($I136,'Institution Evaluation'!$A$55:$F$346,4,0),_xlfn.IFERROR(VLOOKUP($I136,'Privacy Analyst Evaluation'!$A$46:$F$120,4,0),""))&amp;""</f>
      </c>
      <c r="M136" t="s" s="64">
        <f>_xlfn.IFERROR(VLOOKUP($I136,'Institution Evaluation'!$A$55:$F$346,6,0),_xlfn.IFERROR(VLOOKUP($I136,'Privacy Analyst Evaluation'!$A$46:$F$120,6,0),""))&amp;""</f>
      </c>
      <c r="N136" s="338"/>
    </row>
    <row r="137" ht="18" customHeight="1">
      <c r="A137" t="s" s="64">
        <f>_xlfn.IFERROR(IF($A136+1&gt;'(backend scoring)'!$T$335,"",$A136+1),"")</f>
      </c>
      <c r="B137" t="s" s="64">
        <f>_xlfn.XLOOKUP($A137,'(backend scoring)'!$V$2:$V$333,'(backend scoring)'!$A$2:$A$333,"")</f>
      </c>
      <c r="C137" t="s" s="64">
        <f>_xlfn.IFERROR(VLOOKUP($B137,'Institution Evaluation'!$A$55:$F$346,2,0),_xlfn.IFERROR(VLOOKUP($B137,'Privacy Analyst Evaluation'!$A$46:$F$120,2,0),""))&amp;""</f>
      </c>
      <c r="D137" t="s" s="64">
        <f>_xlfn.IFERROR(VLOOKUP($B137,'Institution Evaluation'!$A$55:$F$346,3,0),_xlfn.IFERROR(VLOOKUP($B137,'Privacy Analyst Evaluation'!$A$46:$F$120,3,0),""))&amp;""</f>
      </c>
      <c r="E137" t="s" s="64">
        <f>_xlfn.IFERROR(VLOOKUP($B137,'Institution Evaluation'!$A$55:$F$346,4,0),_xlfn.IFERROR(VLOOKUP($B137,'Privacy Analyst Evaluation'!$A$46:$F$120,4,0),""))&amp;""</f>
      </c>
      <c r="F137" t="s" s="64">
        <f>_xlfn.IFERROR(VLOOKUP($B137,'Institution Evaluation'!$A$55:$F$346,6,0),_xlfn.IFERROR(VLOOKUP($B137,'Privacy Analyst Evaluation'!$A$46:$F$120,6,0),""))&amp;""</f>
      </c>
      <c r="G137" s="340"/>
      <c r="H137" t="s" s="64">
        <f>_xlfn.IFERROR(IF($H136+1&gt;'(backend scoring)'!$Q$335,"",$H136+1),"")</f>
      </c>
      <c r="I137" t="s" s="64">
        <f>_xlfn.XLOOKUP($H137,'(backend scoring)'!$S$2:$S$333,'(backend scoring)'!$A$2:$A$333,"")</f>
      </c>
      <c r="J137" t="s" s="64">
        <f>_xlfn.IFERROR(VLOOKUP($I137,'Institution Evaluation'!$A$55:$F$346,2,0),_xlfn.IFERROR(VLOOKUP($I137,'Privacy Analyst Evaluation'!$A$46:$F$120,2,0),""))</f>
      </c>
      <c r="K137" t="s" s="64">
        <f>_xlfn.IFERROR(VLOOKUP($I137,'Institution Evaluation'!$A$55:$F$346,3,0),_xlfn.IFERROR(VLOOKUP($I137,'Privacy Analyst Evaluation'!$A$46:$F$120,3,0),""))&amp;""</f>
      </c>
      <c r="L137" t="s" s="64">
        <f>_xlfn.IFERROR(VLOOKUP($I137,'Institution Evaluation'!$A$55:$F$346,4,0),_xlfn.IFERROR(VLOOKUP($I137,'Privacy Analyst Evaluation'!$A$46:$F$120,4,0),""))&amp;""</f>
      </c>
      <c r="M137" t="s" s="64">
        <f>_xlfn.IFERROR(VLOOKUP($I137,'Institution Evaluation'!$A$55:$F$346,6,0),_xlfn.IFERROR(VLOOKUP($I137,'Privacy Analyst Evaluation'!$A$46:$F$120,6,0),""))&amp;""</f>
      </c>
      <c r="N137" s="338"/>
    </row>
    <row r="138" ht="18" customHeight="1">
      <c r="A138" t="s" s="64">
        <f>_xlfn.IFERROR(IF($A137+1&gt;'(backend scoring)'!$T$335,"",$A137+1),"")</f>
      </c>
      <c r="B138" t="s" s="64">
        <f>_xlfn.XLOOKUP($A138,'(backend scoring)'!$V$2:$V$333,'(backend scoring)'!$A$2:$A$333,"")</f>
      </c>
      <c r="C138" t="s" s="64">
        <f>_xlfn.IFERROR(VLOOKUP($B138,'Institution Evaluation'!$A$55:$F$346,2,0),_xlfn.IFERROR(VLOOKUP($B138,'Privacy Analyst Evaluation'!$A$46:$F$120,2,0),""))&amp;""</f>
      </c>
      <c r="D138" t="s" s="64">
        <f>_xlfn.IFERROR(VLOOKUP($B138,'Institution Evaluation'!$A$55:$F$346,3,0),_xlfn.IFERROR(VLOOKUP($B138,'Privacy Analyst Evaluation'!$A$46:$F$120,3,0),""))&amp;""</f>
      </c>
      <c r="E138" t="s" s="64">
        <f>_xlfn.IFERROR(VLOOKUP($B138,'Institution Evaluation'!$A$55:$F$346,4,0),_xlfn.IFERROR(VLOOKUP($B138,'Privacy Analyst Evaluation'!$A$46:$F$120,4,0),""))&amp;""</f>
      </c>
      <c r="F138" t="s" s="64">
        <f>_xlfn.IFERROR(VLOOKUP($B138,'Institution Evaluation'!$A$55:$F$346,6,0),_xlfn.IFERROR(VLOOKUP($B138,'Privacy Analyst Evaluation'!$A$46:$F$120,6,0),""))&amp;""</f>
      </c>
      <c r="G138" s="340"/>
      <c r="H138" t="s" s="64">
        <f>_xlfn.IFERROR(IF($H137+1&gt;'(backend scoring)'!$Q$335,"",$H137+1),"")</f>
      </c>
      <c r="I138" t="s" s="64">
        <f>_xlfn.XLOOKUP($H138,'(backend scoring)'!$S$2:$S$333,'(backend scoring)'!$A$2:$A$333,"")</f>
      </c>
      <c r="J138" t="s" s="64">
        <f>_xlfn.IFERROR(VLOOKUP($I138,'Institution Evaluation'!$A$55:$F$346,2,0),_xlfn.IFERROR(VLOOKUP($I138,'Privacy Analyst Evaluation'!$A$46:$F$120,2,0),""))</f>
      </c>
      <c r="K138" t="s" s="64">
        <f>_xlfn.IFERROR(VLOOKUP($I138,'Institution Evaluation'!$A$55:$F$346,3,0),_xlfn.IFERROR(VLOOKUP($I138,'Privacy Analyst Evaluation'!$A$46:$F$120,3,0),""))&amp;""</f>
      </c>
      <c r="L138" t="s" s="64">
        <f>_xlfn.IFERROR(VLOOKUP($I138,'Institution Evaluation'!$A$55:$F$346,4,0),_xlfn.IFERROR(VLOOKUP($I138,'Privacy Analyst Evaluation'!$A$46:$F$120,4,0),""))&amp;""</f>
      </c>
      <c r="M138" t="s" s="64">
        <f>_xlfn.IFERROR(VLOOKUP($I138,'Institution Evaluation'!$A$55:$F$346,6,0),_xlfn.IFERROR(VLOOKUP($I138,'Privacy Analyst Evaluation'!$A$46:$F$120,6,0),""))&amp;""</f>
      </c>
      <c r="N138" s="338"/>
    </row>
    <row r="139" ht="18" customHeight="1">
      <c r="A139" t="s" s="64">
        <f>_xlfn.IFERROR(IF($A138+1&gt;'(backend scoring)'!$T$335,"",$A138+1),"")</f>
      </c>
      <c r="B139" t="s" s="64">
        <f>_xlfn.XLOOKUP($A139,'(backend scoring)'!$V$2:$V$333,'(backend scoring)'!$A$2:$A$333,"")</f>
      </c>
      <c r="C139" t="s" s="64">
        <f>_xlfn.IFERROR(VLOOKUP($B139,'Institution Evaluation'!$A$55:$F$346,2,0),_xlfn.IFERROR(VLOOKUP($B139,'Privacy Analyst Evaluation'!$A$46:$F$120,2,0),""))&amp;""</f>
      </c>
      <c r="D139" t="s" s="64">
        <f>_xlfn.IFERROR(VLOOKUP($B139,'Institution Evaluation'!$A$55:$F$346,3,0),_xlfn.IFERROR(VLOOKUP($B139,'Privacy Analyst Evaluation'!$A$46:$F$120,3,0),""))&amp;""</f>
      </c>
      <c r="E139" t="s" s="64">
        <f>_xlfn.IFERROR(VLOOKUP($B139,'Institution Evaluation'!$A$55:$F$346,4,0),_xlfn.IFERROR(VLOOKUP($B139,'Privacy Analyst Evaluation'!$A$46:$F$120,4,0),""))&amp;""</f>
      </c>
      <c r="F139" t="s" s="64">
        <f>_xlfn.IFERROR(VLOOKUP($B139,'Institution Evaluation'!$A$55:$F$346,6,0),_xlfn.IFERROR(VLOOKUP($B139,'Privacy Analyst Evaluation'!$A$46:$F$120,6,0),""))&amp;""</f>
      </c>
      <c r="G139" s="340"/>
      <c r="H139" t="s" s="64">
        <f>_xlfn.IFERROR(IF($H138+1&gt;'(backend scoring)'!$Q$335,"",$H138+1),"")</f>
      </c>
      <c r="I139" t="s" s="64">
        <f>_xlfn.XLOOKUP($H139,'(backend scoring)'!$S$2:$S$333,'(backend scoring)'!$A$2:$A$333,"")</f>
      </c>
      <c r="J139" t="s" s="64">
        <f>_xlfn.IFERROR(VLOOKUP($I139,'Institution Evaluation'!$A$55:$F$346,2,0),_xlfn.IFERROR(VLOOKUP($I139,'Privacy Analyst Evaluation'!$A$46:$F$120,2,0),""))</f>
      </c>
      <c r="K139" t="s" s="64">
        <f>_xlfn.IFERROR(VLOOKUP($I139,'Institution Evaluation'!$A$55:$F$346,3,0),_xlfn.IFERROR(VLOOKUP($I139,'Privacy Analyst Evaluation'!$A$46:$F$120,3,0),""))&amp;""</f>
      </c>
      <c r="L139" t="s" s="64">
        <f>_xlfn.IFERROR(VLOOKUP($I139,'Institution Evaluation'!$A$55:$F$346,4,0),_xlfn.IFERROR(VLOOKUP($I139,'Privacy Analyst Evaluation'!$A$46:$F$120,4,0),""))&amp;""</f>
      </c>
      <c r="M139" t="s" s="64">
        <f>_xlfn.IFERROR(VLOOKUP($I139,'Institution Evaluation'!$A$55:$F$346,6,0),_xlfn.IFERROR(VLOOKUP($I139,'Privacy Analyst Evaluation'!$A$46:$F$120,6,0),""))&amp;""</f>
      </c>
      <c r="N139" s="338"/>
    </row>
    <row r="140" ht="18" customHeight="1">
      <c r="A140" t="s" s="64">
        <f>_xlfn.IFERROR(IF($A139+1&gt;'(backend scoring)'!$T$335,"",$A139+1),"")</f>
      </c>
      <c r="B140" t="s" s="64">
        <f>_xlfn.XLOOKUP($A140,'(backend scoring)'!$V$2:$V$333,'(backend scoring)'!$A$2:$A$333,"")</f>
      </c>
      <c r="C140" t="s" s="64">
        <f>_xlfn.IFERROR(VLOOKUP($B140,'Institution Evaluation'!$A$55:$F$346,2,0),_xlfn.IFERROR(VLOOKUP($B140,'Privacy Analyst Evaluation'!$A$46:$F$120,2,0),""))&amp;""</f>
      </c>
      <c r="D140" t="s" s="64">
        <f>_xlfn.IFERROR(VLOOKUP($B140,'Institution Evaluation'!$A$55:$F$346,3,0),_xlfn.IFERROR(VLOOKUP($B140,'Privacy Analyst Evaluation'!$A$46:$F$120,3,0),""))&amp;""</f>
      </c>
      <c r="E140" t="s" s="64">
        <f>_xlfn.IFERROR(VLOOKUP($B140,'Institution Evaluation'!$A$55:$F$346,4,0),_xlfn.IFERROR(VLOOKUP($B140,'Privacy Analyst Evaluation'!$A$46:$F$120,4,0),""))&amp;""</f>
      </c>
      <c r="F140" t="s" s="64">
        <f>_xlfn.IFERROR(VLOOKUP($B140,'Institution Evaluation'!$A$55:$F$346,6,0),_xlfn.IFERROR(VLOOKUP($B140,'Privacy Analyst Evaluation'!$A$46:$F$120,6,0),""))&amp;""</f>
      </c>
      <c r="G140" s="340"/>
      <c r="H140" t="s" s="64">
        <f>_xlfn.IFERROR(IF($H139+1&gt;'(backend scoring)'!$Q$335,"",$H139+1),"")</f>
      </c>
      <c r="I140" t="s" s="64">
        <f>_xlfn.XLOOKUP($H140,'(backend scoring)'!$S$2:$S$333,'(backend scoring)'!$A$2:$A$333,"")</f>
      </c>
      <c r="J140" t="s" s="64">
        <f>_xlfn.IFERROR(VLOOKUP($I140,'Institution Evaluation'!$A$55:$F$346,2,0),_xlfn.IFERROR(VLOOKUP($I140,'Privacy Analyst Evaluation'!$A$46:$F$120,2,0),""))</f>
      </c>
      <c r="K140" t="s" s="64">
        <f>_xlfn.IFERROR(VLOOKUP($I140,'Institution Evaluation'!$A$55:$F$346,3,0),_xlfn.IFERROR(VLOOKUP($I140,'Privacy Analyst Evaluation'!$A$46:$F$120,3,0),""))&amp;""</f>
      </c>
      <c r="L140" t="s" s="64">
        <f>_xlfn.IFERROR(VLOOKUP($I140,'Institution Evaluation'!$A$55:$F$346,4,0),_xlfn.IFERROR(VLOOKUP($I140,'Privacy Analyst Evaluation'!$A$46:$F$120,4,0),""))&amp;""</f>
      </c>
      <c r="M140" t="s" s="64">
        <f>_xlfn.IFERROR(VLOOKUP($I140,'Institution Evaluation'!$A$55:$F$346,6,0),_xlfn.IFERROR(VLOOKUP($I140,'Privacy Analyst Evaluation'!$A$46:$F$120,6,0),""))&amp;""</f>
      </c>
      <c r="N140" s="338"/>
    </row>
    <row r="141" ht="18" customHeight="1">
      <c r="A141" t="s" s="64">
        <f>_xlfn.IFERROR(IF($A140+1&gt;'(backend scoring)'!$T$335,"",$A140+1),"")</f>
      </c>
      <c r="B141" t="s" s="64">
        <f>_xlfn.XLOOKUP($A141,'(backend scoring)'!$V$2:$V$333,'(backend scoring)'!$A$2:$A$333,"")</f>
      </c>
      <c r="C141" t="s" s="64">
        <f>_xlfn.IFERROR(VLOOKUP($B141,'Institution Evaluation'!$A$55:$F$346,2,0),_xlfn.IFERROR(VLOOKUP($B141,'Privacy Analyst Evaluation'!$A$46:$F$120,2,0),""))&amp;""</f>
      </c>
      <c r="D141" t="s" s="64">
        <f>_xlfn.IFERROR(VLOOKUP($B141,'Institution Evaluation'!$A$55:$F$346,3,0),_xlfn.IFERROR(VLOOKUP($B141,'Privacy Analyst Evaluation'!$A$46:$F$120,3,0),""))&amp;""</f>
      </c>
      <c r="E141" t="s" s="64">
        <f>_xlfn.IFERROR(VLOOKUP($B141,'Institution Evaluation'!$A$55:$F$346,4,0),_xlfn.IFERROR(VLOOKUP($B141,'Privacy Analyst Evaluation'!$A$46:$F$120,4,0),""))&amp;""</f>
      </c>
      <c r="F141" t="s" s="64">
        <f>_xlfn.IFERROR(VLOOKUP($B141,'Institution Evaluation'!$A$55:$F$346,6,0),_xlfn.IFERROR(VLOOKUP($B141,'Privacy Analyst Evaluation'!$A$46:$F$120,6,0),""))&amp;""</f>
      </c>
      <c r="G141" s="340"/>
      <c r="H141" t="s" s="64">
        <f>_xlfn.IFERROR(IF($H140+1&gt;'(backend scoring)'!$Q$335,"",$H140+1),"")</f>
      </c>
      <c r="I141" t="s" s="64">
        <f>_xlfn.XLOOKUP($H141,'(backend scoring)'!$S$2:$S$333,'(backend scoring)'!$A$2:$A$333,"")</f>
      </c>
      <c r="J141" t="s" s="64">
        <f>_xlfn.IFERROR(VLOOKUP($I141,'Institution Evaluation'!$A$55:$F$346,2,0),_xlfn.IFERROR(VLOOKUP($I141,'Privacy Analyst Evaluation'!$A$46:$F$120,2,0),""))</f>
      </c>
      <c r="K141" t="s" s="64">
        <f>_xlfn.IFERROR(VLOOKUP($I141,'Institution Evaluation'!$A$55:$F$346,3,0),_xlfn.IFERROR(VLOOKUP($I141,'Privacy Analyst Evaluation'!$A$46:$F$120,3,0),""))&amp;""</f>
      </c>
      <c r="L141" t="s" s="64">
        <f>_xlfn.IFERROR(VLOOKUP($I141,'Institution Evaluation'!$A$55:$F$346,4,0),_xlfn.IFERROR(VLOOKUP($I141,'Privacy Analyst Evaluation'!$A$46:$F$120,4,0),""))&amp;""</f>
      </c>
      <c r="M141" t="s" s="64">
        <f>_xlfn.IFERROR(VLOOKUP($I141,'Institution Evaluation'!$A$55:$F$346,6,0),_xlfn.IFERROR(VLOOKUP($I141,'Privacy Analyst Evaluation'!$A$46:$F$120,6,0),""))&amp;""</f>
      </c>
      <c r="N141" s="338"/>
    </row>
    <row r="142" ht="18" customHeight="1">
      <c r="A142" t="s" s="64">
        <f>_xlfn.IFERROR(IF($A141+1&gt;'(backend scoring)'!$T$335,"",$A141+1),"")</f>
      </c>
      <c r="B142" t="s" s="64">
        <f>_xlfn.XLOOKUP($A142,'(backend scoring)'!$V$2:$V$333,'(backend scoring)'!$A$2:$A$333,"")</f>
      </c>
      <c r="C142" t="s" s="64">
        <f>_xlfn.IFERROR(VLOOKUP($B142,'Institution Evaluation'!$A$55:$F$346,2,0),_xlfn.IFERROR(VLOOKUP($B142,'Privacy Analyst Evaluation'!$A$46:$F$120,2,0),""))&amp;""</f>
      </c>
      <c r="D142" t="s" s="64">
        <f>_xlfn.IFERROR(VLOOKUP($B142,'Institution Evaluation'!$A$55:$F$346,3,0),_xlfn.IFERROR(VLOOKUP($B142,'Privacy Analyst Evaluation'!$A$46:$F$120,3,0),""))&amp;""</f>
      </c>
      <c r="E142" t="s" s="64">
        <f>_xlfn.IFERROR(VLOOKUP($B142,'Institution Evaluation'!$A$55:$F$346,4,0),_xlfn.IFERROR(VLOOKUP($B142,'Privacy Analyst Evaluation'!$A$46:$F$120,4,0),""))&amp;""</f>
      </c>
      <c r="F142" t="s" s="64">
        <f>_xlfn.IFERROR(VLOOKUP($B142,'Institution Evaluation'!$A$55:$F$346,6,0),_xlfn.IFERROR(VLOOKUP($B142,'Privacy Analyst Evaluation'!$A$46:$F$120,6,0),""))&amp;""</f>
      </c>
      <c r="G142" s="340"/>
      <c r="H142" t="s" s="64">
        <f>_xlfn.IFERROR(IF($H141+1&gt;'(backend scoring)'!$Q$335,"",$H141+1),"")</f>
      </c>
      <c r="I142" t="s" s="64">
        <f>_xlfn.XLOOKUP($H142,'(backend scoring)'!$S$2:$S$333,'(backend scoring)'!$A$2:$A$333,"")</f>
      </c>
      <c r="J142" t="s" s="64">
        <f>_xlfn.IFERROR(VLOOKUP($I142,'Institution Evaluation'!$A$55:$F$346,2,0),_xlfn.IFERROR(VLOOKUP($I142,'Privacy Analyst Evaluation'!$A$46:$F$120,2,0),""))</f>
      </c>
      <c r="K142" t="s" s="64">
        <f>_xlfn.IFERROR(VLOOKUP($I142,'Institution Evaluation'!$A$55:$F$346,3,0),_xlfn.IFERROR(VLOOKUP($I142,'Privacy Analyst Evaluation'!$A$46:$F$120,3,0),""))&amp;""</f>
      </c>
      <c r="L142" t="s" s="64">
        <f>_xlfn.IFERROR(VLOOKUP($I142,'Institution Evaluation'!$A$55:$F$346,4,0),_xlfn.IFERROR(VLOOKUP($I142,'Privacy Analyst Evaluation'!$A$46:$F$120,4,0),""))&amp;""</f>
      </c>
      <c r="M142" t="s" s="64">
        <f>_xlfn.IFERROR(VLOOKUP($I142,'Institution Evaluation'!$A$55:$F$346,6,0),_xlfn.IFERROR(VLOOKUP($I142,'Privacy Analyst Evaluation'!$A$46:$F$120,6,0),""))&amp;""</f>
      </c>
      <c r="N142" s="338"/>
    </row>
    <row r="143" ht="18" customHeight="1">
      <c r="A143" t="s" s="64">
        <f>_xlfn.IFERROR(IF($A142+1&gt;'(backend scoring)'!$T$335,"",$A142+1),"")</f>
      </c>
      <c r="B143" t="s" s="64">
        <f>_xlfn.XLOOKUP($A143,'(backend scoring)'!$V$2:$V$333,'(backend scoring)'!$A$2:$A$333,"")</f>
      </c>
      <c r="C143" t="s" s="64">
        <f>_xlfn.IFERROR(VLOOKUP($B143,'Institution Evaluation'!$A$55:$F$346,2,0),_xlfn.IFERROR(VLOOKUP($B143,'Privacy Analyst Evaluation'!$A$46:$F$120,2,0),""))&amp;""</f>
      </c>
      <c r="D143" t="s" s="64">
        <f>_xlfn.IFERROR(VLOOKUP($B143,'Institution Evaluation'!$A$55:$F$346,3,0),_xlfn.IFERROR(VLOOKUP($B143,'Privacy Analyst Evaluation'!$A$46:$F$120,3,0),""))&amp;""</f>
      </c>
      <c r="E143" t="s" s="64">
        <f>_xlfn.IFERROR(VLOOKUP($B143,'Institution Evaluation'!$A$55:$F$346,4,0),_xlfn.IFERROR(VLOOKUP($B143,'Privacy Analyst Evaluation'!$A$46:$F$120,4,0),""))&amp;""</f>
      </c>
      <c r="F143" t="s" s="64">
        <f>_xlfn.IFERROR(VLOOKUP($B143,'Institution Evaluation'!$A$55:$F$346,6,0),_xlfn.IFERROR(VLOOKUP($B143,'Privacy Analyst Evaluation'!$A$46:$F$120,6,0),""))&amp;""</f>
      </c>
      <c r="G143" s="340"/>
      <c r="H143" t="s" s="64">
        <f>_xlfn.IFERROR(IF($H142+1&gt;'(backend scoring)'!$Q$335,"",$H142+1),"")</f>
      </c>
      <c r="I143" t="s" s="64">
        <f>_xlfn.XLOOKUP($H143,'(backend scoring)'!$S$2:$S$333,'(backend scoring)'!$A$2:$A$333,"")</f>
      </c>
      <c r="J143" t="s" s="64">
        <f>_xlfn.IFERROR(VLOOKUP($I143,'Institution Evaluation'!$A$55:$F$346,2,0),_xlfn.IFERROR(VLOOKUP($I143,'Privacy Analyst Evaluation'!$A$46:$F$120,2,0),""))</f>
      </c>
      <c r="K143" t="s" s="64">
        <f>_xlfn.IFERROR(VLOOKUP($I143,'Institution Evaluation'!$A$55:$F$346,3,0),_xlfn.IFERROR(VLOOKUP($I143,'Privacy Analyst Evaluation'!$A$46:$F$120,3,0),""))&amp;""</f>
      </c>
      <c r="L143" t="s" s="64">
        <f>_xlfn.IFERROR(VLOOKUP($I143,'Institution Evaluation'!$A$55:$F$346,4,0),_xlfn.IFERROR(VLOOKUP($I143,'Privacy Analyst Evaluation'!$A$46:$F$120,4,0),""))&amp;""</f>
      </c>
      <c r="M143" t="s" s="64">
        <f>_xlfn.IFERROR(VLOOKUP($I143,'Institution Evaluation'!$A$55:$F$346,6,0),_xlfn.IFERROR(VLOOKUP($I143,'Privacy Analyst Evaluation'!$A$46:$F$120,6,0),""))&amp;""</f>
      </c>
      <c r="N143" s="338"/>
    </row>
    <row r="144" ht="18" customHeight="1">
      <c r="A144" t="s" s="64">
        <f>_xlfn.IFERROR(IF($A143+1&gt;'(backend scoring)'!$T$335,"",$A143+1),"")</f>
      </c>
      <c r="B144" t="s" s="64">
        <f>_xlfn.XLOOKUP($A144,'(backend scoring)'!$V$2:$V$333,'(backend scoring)'!$A$2:$A$333,"")</f>
      </c>
      <c r="C144" t="s" s="64">
        <f>_xlfn.IFERROR(VLOOKUP($B144,'Institution Evaluation'!$A$55:$F$346,2,0),_xlfn.IFERROR(VLOOKUP($B144,'Privacy Analyst Evaluation'!$A$46:$F$120,2,0),""))&amp;""</f>
      </c>
      <c r="D144" t="s" s="64">
        <f>_xlfn.IFERROR(VLOOKUP($B144,'Institution Evaluation'!$A$55:$F$346,3,0),_xlfn.IFERROR(VLOOKUP($B144,'Privacy Analyst Evaluation'!$A$46:$F$120,3,0),""))&amp;""</f>
      </c>
      <c r="E144" t="s" s="64">
        <f>_xlfn.IFERROR(VLOOKUP($B144,'Institution Evaluation'!$A$55:$F$346,4,0),_xlfn.IFERROR(VLOOKUP($B144,'Privacy Analyst Evaluation'!$A$46:$F$120,4,0),""))&amp;""</f>
      </c>
      <c r="F144" t="s" s="64">
        <f>_xlfn.IFERROR(VLOOKUP($B144,'Institution Evaluation'!$A$55:$F$346,6,0),_xlfn.IFERROR(VLOOKUP($B144,'Privacy Analyst Evaluation'!$A$46:$F$120,6,0),""))&amp;""</f>
      </c>
      <c r="G144" s="340"/>
      <c r="H144" t="s" s="64">
        <f>_xlfn.IFERROR(IF($H143+1&gt;'(backend scoring)'!$Q$335,"",$H143+1),"")</f>
      </c>
      <c r="I144" t="s" s="64">
        <f>_xlfn.XLOOKUP($H144,'(backend scoring)'!$S$2:$S$333,'(backend scoring)'!$A$2:$A$333,"")</f>
      </c>
      <c r="J144" t="s" s="64">
        <f>_xlfn.IFERROR(VLOOKUP($I144,'Institution Evaluation'!$A$55:$F$346,2,0),_xlfn.IFERROR(VLOOKUP($I144,'Privacy Analyst Evaluation'!$A$46:$F$120,2,0),""))</f>
      </c>
      <c r="K144" t="s" s="64">
        <f>_xlfn.IFERROR(VLOOKUP($I144,'Institution Evaluation'!$A$55:$F$346,3,0),_xlfn.IFERROR(VLOOKUP($I144,'Privacy Analyst Evaluation'!$A$46:$F$120,3,0),""))&amp;""</f>
      </c>
      <c r="L144" t="s" s="64">
        <f>_xlfn.IFERROR(VLOOKUP($I144,'Institution Evaluation'!$A$55:$F$346,4,0),_xlfn.IFERROR(VLOOKUP($I144,'Privacy Analyst Evaluation'!$A$46:$F$120,4,0),""))&amp;""</f>
      </c>
      <c r="M144" t="s" s="64">
        <f>_xlfn.IFERROR(VLOOKUP($I144,'Institution Evaluation'!$A$55:$F$346,6,0),_xlfn.IFERROR(VLOOKUP($I144,'Privacy Analyst Evaluation'!$A$46:$F$120,6,0),""))&amp;""</f>
      </c>
      <c r="N144" s="338"/>
    </row>
    <row r="145" ht="18" customHeight="1">
      <c r="A145" t="s" s="64">
        <f>_xlfn.IFERROR(IF($A144+1&gt;'(backend scoring)'!$T$335,"",$A144+1),"")</f>
      </c>
      <c r="B145" t="s" s="64">
        <f>_xlfn.XLOOKUP($A145,'(backend scoring)'!$V$2:$V$333,'(backend scoring)'!$A$2:$A$333,"")</f>
      </c>
      <c r="C145" t="s" s="64">
        <f>_xlfn.IFERROR(VLOOKUP($B145,'Institution Evaluation'!$A$55:$F$346,2,0),_xlfn.IFERROR(VLOOKUP($B145,'Privacy Analyst Evaluation'!$A$46:$F$120,2,0),""))&amp;""</f>
      </c>
      <c r="D145" t="s" s="64">
        <f>_xlfn.IFERROR(VLOOKUP($B145,'Institution Evaluation'!$A$55:$F$346,3,0),_xlfn.IFERROR(VLOOKUP($B145,'Privacy Analyst Evaluation'!$A$46:$F$120,3,0),""))&amp;""</f>
      </c>
      <c r="E145" t="s" s="64">
        <f>_xlfn.IFERROR(VLOOKUP($B145,'Institution Evaluation'!$A$55:$F$346,4,0),_xlfn.IFERROR(VLOOKUP($B145,'Privacy Analyst Evaluation'!$A$46:$F$120,4,0),""))&amp;""</f>
      </c>
      <c r="F145" t="s" s="64">
        <f>_xlfn.IFERROR(VLOOKUP($B145,'Institution Evaluation'!$A$55:$F$346,6,0),_xlfn.IFERROR(VLOOKUP($B145,'Privacy Analyst Evaluation'!$A$46:$F$120,6,0),""))&amp;""</f>
      </c>
      <c r="G145" s="340"/>
      <c r="H145" t="s" s="64">
        <f>_xlfn.IFERROR(IF($H144+1&gt;'(backend scoring)'!$Q$335,"",$H144+1),"")</f>
      </c>
      <c r="I145" t="s" s="64">
        <f>_xlfn.XLOOKUP($H145,'(backend scoring)'!$S$2:$S$333,'(backend scoring)'!$A$2:$A$333,"")</f>
      </c>
      <c r="J145" t="s" s="64">
        <f>_xlfn.IFERROR(VLOOKUP($I145,'Institution Evaluation'!$A$55:$F$346,2,0),_xlfn.IFERROR(VLOOKUP($I145,'Privacy Analyst Evaluation'!$A$46:$F$120,2,0),""))</f>
      </c>
      <c r="K145" t="s" s="64">
        <f>_xlfn.IFERROR(VLOOKUP($I145,'Institution Evaluation'!$A$55:$F$346,3,0),_xlfn.IFERROR(VLOOKUP($I145,'Privacy Analyst Evaluation'!$A$46:$F$120,3,0),""))&amp;""</f>
      </c>
      <c r="L145" t="s" s="64">
        <f>_xlfn.IFERROR(VLOOKUP($I145,'Institution Evaluation'!$A$55:$F$346,4,0),_xlfn.IFERROR(VLOOKUP($I145,'Privacy Analyst Evaluation'!$A$46:$F$120,4,0),""))&amp;""</f>
      </c>
      <c r="M145" t="s" s="64">
        <f>_xlfn.IFERROR(VLOOKUP($I145,'Institution Evaluation'!$A$55:$F$346,6,0),_xlfn.IFERROR(VLOOKUP($I145,'Privacy Analyst Evaluation'!$A$46:$F$120,6,0),""))&amp;""</f>
      </c>
      <c r="N145" s="338"/>
    </row>
    <row r="146" ht="18" customHeight="1">
      <c r="A146" t="s" s="64">
        <f>_xlfn.IFERROR(IF($A145+1&gt;'(backend scoring)'!$T$335,"",$A145+1),"")</f>
      </c>
      <c r="B146" t="s" s="64">
        <f>_xlfn.XLOOKUP($A146,'(backend scoring)'!$V$2:$V$333,'(backend scoring)'!$A$2:$A$333,"")</f>
      </c>
      <c r="C146" t="s" s="64">
        <f>_xlfn.IFERROR(VLOOKUP($B146,'Institution Evaluation'!$A$55:$F$346,2,0),_xlfn.IFERROR(VLOOKUP($B146,'Privacy Analyst Evaluation'!$A$46:$F$120,2,0),""))&amp;""</f>
      </c>
      <c r="D146" t="s" s="64">
        <f>_xlfn.IFERROR(VLOOKUP($B146,'Institution Evaluation'!$A$55:$F$346,3,0),_xlfn.IFERROR(VLOOKUP($B146,'Privacy Analyst Evaluation'!$A$46:$F$120,3,0),""))&amp;""</f>
      </c>
      <c r="E146" t="s" s="64">
        <f>_xlfn.IFERROR(VLOOKUP($B146,'Institution Evaluation'!$A$55:$F$346,4,0),_xlfn.IFERROR(VLOOKUP($B146,'Privacy Analyst Evaluation'!$A$46:$F$120,4,0),""))&amp;""</f>
      </c>
      <c r="F146" t="s" s="64">
        <f>_xlfn.IFERROR(VLOOKUP($B146,'Institution Evaluation'!$A$55:$F$346,6,0),_xlfn.IFERROR(VLOOKUP($B146,'Privacy Analyst Evaluation'!$A$46:$F$120,6,0),""))&amp;""</f>
      </c>
      <c r="G146" s="340"/>
      <c r="H146" t="s" s="64">
        <f>_xlfn.IFERROR(IF($H145+1&gt;'(backend scoring)'!$Q$335,"",$H145+1),"")</f>
      </c>
      <c r="I146" t="s" s="64">
        <f>_xlfn.XLOOKUP($H146,'(backend scoring)'!$S$2:$S$333,'(backend scoring)'!$A$2:$A$333,"")</f>
      </c>
      <c r="J146" t="s" s="64">
        <f>_xlfn.IFERROR(VLOOKUP($I146,'Institution Evaluation'!$A$55:$F$346,2,0),_xlfn.IFERROR(VLOOKUP($I146,'Privacy Analyst Evaluation'!$A$46:$F$120,2,0),""))</f>
      </c>
      <c r="K146" t="s" s="64">
        <f>_xlfn.IFERROR(VLOOKUP($I146,'Institution Evaluation'!$A$55:$F$346,3,0),_xlfn.IFERROR(VLOOKUP($I146,'Privacy Analyst Evaluation'!$A$46:$F$120,3,0),""))&amp;""</f>
      </c>
      <c r="L146" t="s" s="64">
        <f>_xlfn.IFERROR(VLOOKUP($I146,'Institution Evaluation'!$A$55:$F$346,4,0),_xlfn.IFERROR(VLOOKUP($I146,'Privacy Analyst Evaluation'!$A$46:$F$120,4,0),""))&amp;""</f>
      </c>
      <c r="M146" t="s" s="64">
        <f>_xlfn.IFERROR(VLOOKUP($I146,'Institution Evaluation'!$A$55:$F$346,6,0),_xlfn.IFERROR(VLOOKUP($I146,'Privacy Analyst Evaluation'!$A$46:$F$120,6,0),""))&amp;""</f>
      </c>
      <c r="N146" s="338"/>
    </row>
    <row r="147" ht="18" customHeight="1">
      <c r="A147" t="s" s="64">
        <f>_xlfn.IFERROR(IF($A146+1&gt;'(backend scoring)'!$T$335,"",$A146+1),"")</f>
      </c>
      <c r="B147" t="s" s="64">
        <f>_xlfn.XLOOKUP($A147,'(backend scoring)'!$V$2:$V$333,'(backend scoring)'!$A$2:$A$333,"")</f>
      </c>
      <c r="C147" t="s" s="64">
        <f>_xlfn.IFERROR(VLOOKUP($B147,'Institution Evaluation'!$A$55:$F$346,2,0),_xlfn.IFERROR(VLOOKUP($B147,'Privacy Analyst Evaluation'!$A$46:$F$120,2,0),""))&amp;""</f>
      </c>
      <c r="D147" t="s" s="64">
        <f>_xlfn.IFERROR(VLOOKUP($B147,'Institution Evaluation'!$A$55:$F$346,3,0),_xlfn.IFERROR(VLOOKUP($B147,'Privacy Analyst Evaluation'!$A$46:$F$120,3,0),""))&amp;""</f>
      </c>
      <c r="E147" t="s" s="64">
        <f>_xlfn.IFERROR(VLOOKUP($B147,'Institution Evaluation'!$A$55:$F$346,4,0),_xlfn.IFERROR(VLOOKUP($B147,'Privacy Analyst Evaluation'!$A$46:$F$120,4,0),""))&amp;""</f>
      </c>
      <c r="F147" t="s" s="64">
        <f>_xlfn.IFERROR(VLOOKUP($B147,'Institution Evaluation'!$A$55:$F$346,6,0),_xlfn.IFERROR(VLOOKUP($B147,'Privacy Analyst Evaluation'!$A$46:$F$120,6,0),""))&amp;""</f>
      </c>
      <c r="G147" s="340"/>
      <c r="H147" t="s" s="64">
        <f>_xlfn.IFERROR(IF($H146+1&gt;'(backend scoring)'!$Q$335,"",$H146+1),"")</f>
      </c>
      <c r="I147" t="s" s="64">
        <f>_xlfn.XLOOKUP($H147,'(backend scoring)'!$S$2:$S$333,'(backend scoring)'!$A$2:$A$333,"")</f>
      </c>
      <c r="J147" t="s" s="64">
        <f>_xlfn.IFERROR(VLOOKUP($I147,'Institution Evaluation'!$A$55:$F$346,2,0),_xlfn.IFERROR(VLOOKUP($I147,'Privacy Analyst Evaluation'!$A$46:$F$120,2,0),""))</f>
      </c>
      <c r="K147" t="s" s="64">
        <f>_xlfn.IFERROR(VLOOKUP($I147,'Institution Evaluation'!$A$55:$F$346,3,0),_xlfn.IFERROR(VLOOKUP($I147,'Privacy Analyst Evaluation'!$A$46:$F$120,3,0),""))&amp;""</f>
      </c>
      <c r="L147" t="s" s="64">
        <f>_xlfn.IFERROR(VLOOKUP($I147,'Institution Evaluation'!$A$55:$F$346,4,0),_xlfn.IFERROR(VLOOKUP($I147,'Privacy Analyst Evaluation'!$A$46:$F$120,4,0),""))&amp;""</f>
      </c>
      <c r="M147" t="s" s="64">
        <f>_xlfn.IFERROR(VLOOKUP($I147,'Institution Evaluation'!$A$55:$F$346,6,0),_xlfn.IFERROR(VLOOKUP($I147,'Privacy Analyst Evaluation'!$A$46:$F$120,6,0),""))&amp;""</f>
      </c>
      <c r="N147" s="338"/>
    </row>
    <row r="148" ht="18" customHeight="1">
      <c r="A148" t="s" s="64">
        <f>_xlfn.IFERROR(IF($A147+1&gt;'(backend scoring)'!$T$335,"",$A147+1),"")</f>
      </c>
      <c r="B148" t="s" s="64">
        <f>_xlfn.XLOOKUP($A148,'(backend scoring)'!$V$2:$V$333,'(backend scoring)'!$A$2:$A$333,"")</f>
      </c>
      <c r="C148" t="s" s="64">
        <f>_xlfn.IFERROR(VLOOKUP($B148,'Institution Evaluation'!$A$55:$F$346,2,0),_xlfn.IFERROR(VLOOKUP($B148,'Privacy Analyst Evaluation'!$A$46:$F$120,2,0),""))&amp;""</f>
      </c>
      <c r="D148" t="s" s="64">
        <f>_xlfn.IFERROR(VLOOKUP($B148,'Institution Evaluation'!$A$55:$F$346,3,0),_xlfn.IFERROR(VLOOKUP($B148,'Privacy Analyst Evaluation'!$A$46:$F$120,3,0),""))&amp;""</f>
      </c>
      <c r="E148" t="s" s="64">
        <f>_xlfn.IFERROR(VLOOKUP($B148,'Institution Evaluation'!$A$55:$F$346,4,0),_xlfn.IFERROR(VLOOKUP($B148,'Privacy Analyst Evaluation'!$A$46:$F$120,4,0),""))&amp;""</f>
      </c>
      <c r="F148" t="s" s="64">
        <f>_xlfn.IFERROR(VLOOKUP($B148,'Institution Evaluation'!$A$55:$F$346,6,0),_xlfn.IFERROR(VLOOKUP($B148,'Privacy Analyst Evaluation'!$A$46:$F$120,6,0),""))&amp;""</f>
      </c>
      <c r="G148" s="340"/>
      <c r="H148" t="s" s="64">
        <f>_xlfn.IFERROR(IF($H147+1&gt;'(backend scoring)'!$Q$335,"",$H147+1),"")</f>
      </c>
      <c r="I148" t="s" s="64">
        <f>_xlfn.XLOOKUP($H148,'(backend scoring)'!$S$2:$S$333,'(backend scoring)'!$A$2:$A$333,"")</f>
      </c>
      <c r="J148" t="s" s="64">
        <f>_xlfn.IFERROR(VLOOKUP($I148,'Institution Evaluation'!$A$55:$F$346,2,0),_xlfn.IFERROR(VLOOKUP($I148,'Privacy Analyst Evaluation'!$A$46:$F$120,2,0),""))</f>
      </c>
      <c r="K148" t="s" s="64">
        <f>_xlfn.IFERROR(VLOOKUP($I148,'Institution Evaluation'!$A$55:$F$346,3,0),_xlfn.IFERROR(VLOOKUP($I148,'Privacy Analyst Evaluation'!$A$46:$F$120,3,0),""))&amp;""</f>
      </c>
      <c r="L148" t="s" s="64">
        <f>_xlfn.IFERROR(VLOOKUP($I148,'Institution Evaluation'!$A$55:$F$346,4,0),_xlfn.IFERROR(VLOOKUP($I148,'Privacy Analyst Evaluation'!$A$46:$F$120,4,0),""))&amp;""</f>
      </c>
      <c r="M148" t="s" s="64">
        <f>_xlfn.IFERROR(VLOOKUP($I148,'Institution Evaluation'!$A$55:$F$346,6,0),_xlfn.IFERROR(VLOOKUP($I148,'Privacy Analyst Evaluation'!$A$46:$F$120,6,0),""))&amp;""</f>
      </c>
      <c r="N148" s="338"/>
    </row>
    <row r="149" ht="18" customHeight="1">
      <c r="A149" t="s" s="64">
        <f>_xlfn.IFERROR(IF($A148+1&gt;'(backend scoring)'!$T$335,"",$A148+1),"")</f>
      </c>
      <c r="B149" t="s" s="64">
        <f>_xlfn.XLOOKUP($A149,'(backend scoring)'!$V$2:$V$333,'(backend scoring)'!$A$2:$A$333,"")</f>
      </c>
      <c r="C149" t="s" s="64">
        <f>_xlfn.IFERROR(VLOOKUP($B149,'Institution Evaluation'!$A$55:$F$346,2,0),_xlfn.IFERROR(VLOOKUP($B149,'Privacy Analyst Evaluation'!$A$46:$F$120,2,0),""))&amp;""</f>
      </c>
      <c r="D149" t="s" s="64">
        <f>_xlfn.IFERROR(VLOOKUP($B149,'Institution Evaluation'!$A$55:$F$346,3,0),_xlfn.IFERROR(VLOOKUP($B149,'Privacy Analyst Evaluation'!$A$46:$F$120,3,0),""))&amp;""</f>
      </c>
      <c r="E149" t="s" s="64">
        <f>_xlfn.IFERROR(VLOOKUP($B149,'Institution Evaluation'!$A$55:$F$346,4,0),_xlfn.IFERROR(VLOOKUP($B149,'Privacy Analyst Evaluation'!$A$46:$F$120,4,0),""))&amp;""</f>
      </c>
      <c r="F149" t="s" s="64">
        <f>_xlfn.IFERROR(VLOOKUP($B149,'Institution Evaluation'!$A$55:$F$346,6,0),_xlfn.IFERROR(VLOOKUP($B149,'Privacy Analyst Evaluation'!$A$46:$F$120,6,0),""))&amp;""</f>
      </c>
      <c r="G149" s="340"/>
      <c r="H149" t="s" s="64">
        <f>_xlfn.IFERROR(IF($H148+1&gt;'(backend scoring)'!$Q$335,"",$H148+1),"")</f>
      </c>
      <c r="I149" t="s" s="64">
        <f>_xlfn.XLOOKUP($H149,'(backend scoring)'!$S$2:$S$333,'(backend scoring)'!$A$2:$A$333,"")</f>
      </c>
      <c r="J149" t="s" s="64">
        <f>_xlfn.IFERROR(VLOOKUP($I149,'Institution Evaluation'!$A$55:$F$346,2,0),_xlfn.IFERROR(VLOOKUP($I149,'Privacy Analyst Evaluation'!$A$46:$F$120,2,0),""))</f>
      </c>
      <c r="K149" t="s" s="64">
        <f>_xlfn.IFERROR(VLOOKUP($I149,'Institution Evaluation'!$A$55:$F$346,3,0),_xlfn.IFERROR(VLOOKUP($I149,'Privacy Analyst Evaluation'!$A$46:$F$120,3,0),""))&amp;""</f>
      </c>
      <c r="L149" t="s" s="64">
        <f>_xlfn.IFERROR(VLOOKUP($I149,'Institution Evaluation'!$A$55:$F$346,4,0),_xlfn.IFERROR(VLOOKUP($I149,'Privacy Analyst Evaluation'!$A$46:$F$120,4,0),""))&amp;""</f>
      </c>
      <c r="M149" t="s" s="64">
        <f>_xlfn.IFERROR(VLOOKUP($I149,'Institution Evaluation'!$A$55:$F$346,6,0),_xlfn.IFERROR(VLOOKUP($I149,'Privacy Analyst Evaluation'!$A$46:$F$120,6,0),""))&amp;""</f>
      </c>
      <c r="N149" s="338"/>
    </row>
    <row r="150" ht="18" customHeight="1">
      <c r="A150" t="s" s="64">
        <f>_xlfn.IFERROR(IF($A149+1&gt;'(backend scoring)'!$T$335,"",$A149+1),"")</f>
      </c>
      <c r="B150" t="s" s="64">
        <f>_xlfn.XLOOKUP($A150,'(backend scoring)'!$V$2:$V$333,'(backend scoring)'!$A$2:$A$333,"")</f>
      </c>
      <c r="C150" t="s" s="64">
        <f>_xlfn.IFERROR(VLOOKUP($B150,'Institution Evaluation'!$A$55:$F$346,2,0),_xlfn.IFERROR(VLOOKUP($B150,'Privacy Analyst Evaluation'!$A$46:$F$120,2,0),""))&amp;""</f>
      </c>
      <c r="D150" t="s" s="64">
        <f>_xlfn.IFERROR(VLOOKUP($B150,'Institution Evaluation'!$A$55:$F$346,3,0),_xlfn.IFERROR(VLOOKUP($B150,'Privacy Analyst Evaluation'!$A$46:$F$120,3,0),""))&amp;""</f>
      </c>
      <c r="E150" t="s" s="64">
        <f>_xlfn.IFERROR(VLOOKUP($B150,'Institution Evaluation'!$A$55:$F$346,4,0),_xlfn.IFERROR(VLOOKUP($B150,'Privacy Analyst Evaluation'!$A$46:$F$120,4,0),""))&amp;""</f>
      </c>
      <c r="F150" t="s" s="64">
        <f>_xlfn.IFERROR(VLOOKUP($B150,'Institution Evaluation'!$A$55:$F$346,6,0),_xlfn.IFERROR(VLOOKUP($B150,'Privacy Analyst Evaluation'!$A$46:$F$120,6,0),""))&amp;""</f>
      </c>
      <c r="G150" s="340"/>
      <c r="H150" t="s" s="64">
        <f>_xlfn.IFERROR(IF($H149+1&gt;'(backend scoring)'!$Q$335,"",$H149+1),"")</f>
      </c>
      <c r="I150" t="s" s="64">
        <f>_xlfn.XLOOKUP($H150,'(backend scoring)'!$S$2:$S$333,'(backend scoring)'!$A$2:$A$333,"")</f>
      </c>
      <c r="J150" t="s" s="64">
        <f>_xlfn.IFERROR(VLOOKUP($I150,'Institution Evaluation'!$A$55:$F$346,2,0),_xlfn.IFERROR(VLOOKUP($I150,'Privacy Analyst Evaluation'!$A$46:$F$120,2,0),""))</f>
      </c>
      <c r="K150" t="s" s="64">
        <f>_xlfn.IFERROR(VLOOKUP($I150,'Institution Evaluation'!$A$55:$F$346,3,0),_xlfn.IFERROR(VLOOKUP($I150,'Privacy Analyst Evaluation'!$A$46:$F$120,3,0),""))&amp;""</f>
      </c>
      <c r="L150" t="s" s="64">
        <f>_xlfn.IFERROR(VLOOKUP($I150,'Institution Evaluation'!$A$55:$F$346,4,0),_xlfn.IFERROR(VLOOKUP($I150,'Privacy Analyst Evaluation'!$A$46:$F$120,4,0),""))&amp;""</f>
      </c>
      <c r="M150" t="s" s="64">
        <f>_xlfn.IFERROR(VLOOKUP($I150,'Institution Evaluation'!$A$55:$F$346,6,0),_xlfn.IFERROR(VLOOKUP($I150,'Privacy Analyst Evaluation'!$A$46:$F$120,6,0),""))&amp;""</f>
      </c>
      <c r="N150" s="338"/>
    </row>
    <row r="151" ht="18" customHeight="1">
      <c r="A151" t="s" s="64">
        <f>_xlfn.IFERROR(IF($A150+1&gt;'(backend scoring)'!$T$335,"",$A150+1),"")</f>
      </c>
      <c r="B151" t="s" s="64">
        <f>_xlfn.XLOOKUP($A151,'(backend scoring)'!$V$2:$V$333,'(backend scoring)'!$A$2:$A$333,"")</f>
      </c>
      <c r="C151" t="s" s="64">
        <f>_xlfn.IFERROR(VLOOKUP($B151,'Institution Evaluation'!$A$55:$F$346,2,0),_xlfn.IFERROR(VLOOKUP($B151,'Privacy Analyst Evaluation'!$A$46:$F$120,2,0),""))&amp;""</f>
      </c>
      <c r="D151" t="s" s="64">
        <f>_xlfn.IFERROR(VLOOKUP($B151,'Institution Evaluation'!$A$55:$F$346,3,0),_xlfn.IFERROR(VLOOKUP($B151,'Privacy Analyst Evaluation'!$A$46:$F$120,3,0),""))&amp;""</f>
      </c>
      <c r="E151" t="s" s="64">
        <f>_xlfn.IFERROR(VLOOKUP($B151,'Institution Evaluation'!$A$55:$F$346,4,0),_xlfn.IFERROR(VLOOKUP($B151,'Privacy Analyst Evaluation'!$A$46:$F$120,4,0),""))&amp;""</f>
      </c>
      <c r="F151" t="s" s="64">
        <f>_xlfn.IFERROR(VLOOKUP($B151,'Institution Evaluation'!$A$55:$F$346,6,0),_xlfn.IFERROR(VLOOKUP($B151,'Privacy Analyst Evaluation'!$A$46:$F$120,6,0),""))&amp;""</f>
      </c>
      <c r="G151" s="340"/>
      <c r="H151" t="s" s="64">
        <f>_xlfn.IFERROR(IF($H150+1&gt;'(backend scoring)'!$Q$335,"",$H150+1),"")</f>
      </c>
      <c r="I151" t="s" s="64">
        <f>_xlfn.XLOOKUP($H151,'(backend scoring)'!$S$2:$S$333,'(backend scoring)'!$A$2:$A$333,"")</f>
      </c>
      <c r="J151" t="s" s="64">
        <f>_xlfn.IFERROR(VLOOKUP($I151,'Institution Evaluation'!$A$55:$F$346,2,0),_xlfn.IFERROR(VLOOKUP($I151,'Privacy Analyst Evaluation'!$A$46:$F$120,2,0),""))</f>
      </c>
      <c r="K151" t="s" s="64">
        <f>_xlfn.IFERROR(VLOOKUP($I151,'Institution Evaluation'!$A$55:$F$346,3,0),_xlfn.IFERROR(VLOOKUP($I151,'Privacy Analyst Evaluation'!$A$46:$F$120,3,0),""))&amp;""</f>
      </c>
      <c r="L151" t="s" s="64">
        <f>_xlfn.IFERROR(VLOOKUP($I151,'Institution Evaluation'!$A$55:$F$346,4,0),_xlfn.IFERROR(VLOOKUP($I151,'Privacy Analyst Evaluation'!$A$46:$F$120,4,0),""))&amp;""</f>
      </c>
      <c r="M151" t="s" s="64">
        <f>_xlfn.IFERROR(VLOOKUP($I151,'Institution Evaluation'!$A$55:$F$346,6,0),_xlfn.IFERROR(VLOOKUP($I151,'Privacy Analyst Evaluation'!$A$46:$F$120,6,0),""))&amp;""</f>
      </c>
      <c r="N151" s="338"/>
    </row>
    <row r="152" ht="18" customHeight="1">
      <c r="A152" t="s" s="64">
        <f>_xlfn.IFERROR(IF($A151+1&gt;'(backend scoring)'!$T$335,"",$A151+1),"")</f>
      </c>
      <c r="B152" t="s" s="64">
        <f>_xlfn.XLOOKUP($A152,'(backend scoring)'!$V$2:$V$333,'(backend scoring)'!$A$2:$A$333,"")</f>
      </c>
      <c r="C152" t="s" s="64">
        <f>_xlfn.IFERROR(VLOOKUP($B152,'Institution Evaluation'!$A$55:$F$346,2,0),_xlfn.IFERROR(VLOOKUP($B152,'Privacy Analyst Evaluation'!$A$46:$F$120,2,0),""))&amp;""</f>
      </c>
      <c r="D152" t="s" s="64">
        <f>_xlfn.IFERROR(VLOOKUP($B152,'Institution Evaluation'!$A$55:$F$346,3,0),_xlfn.IFERROR(VLOOKUP($B152,'Privacy Analyst Evaluation'!$A$46:$F$120,3,0),""))&amp;""</f>
      </c>
      <c r="E152" t="s" s="64">
        <f>_xlfn.IFERROR(VLOOKUP($B152,'Institution Evaluation'!$A$55:$F$346,4,0),_xlfn.IFERROR(VLOOKUP($B152,'Privacy Analyst Evaluation'!$A$46:$F$120,4,0),""))&amp;""</f>
      </c>
      <c r="F152" t="s" s="64">
        <f>_xlfn.IFERROR(VLOOKUP($B152,'Institution Evaluation'!$A$55:$F$346,6,0),_xlfn.IFERROR(VLOOKUP($B152,'Privacy Analyst Evaluation'!$A$46:$F$120,6,0),""))&amp;""</f>
      </c>
      <c r="G152" s="340"/>
      <c r="H152" t="s" s="64">
        <f>_xlfn.IFERROR(IF($H151+1&gt;'(backend scoring)'!$Q$335,"",$H151+1),"")</f>
      </c>
      <c r="I152" t="s" s="64">
        <f>_xlfn.XLOOKUP($H152,'(backend scoring)'!$S$2:$S$333,'(backend scoring)'!$A$2:$A$333,"")</f>
      </c>
      <c r="J152" t="s" s="64">
        <f>_xlfn.IFERROR(VLOOKUP($I152,'Institution Evaluation'!$A$55:$F$346,2,0),_xlfn.IFERROR(VLOOKUP($I152,'Privacy Analyst Evaluation'!$A$46:$F$120,2,0),""))</f>
      </c>
      <c r="K152" t="s" s="64">
        <f>_xlfn.IFERROR(VLOOKUP($I152,'Institution Evaluation'!$A$55:$F$346,3,0),_xlfn.IFERROR(VLOOKUP($I152,'Privacy Analyst Evaluation'!$A$46:$F$120,3,0),""))&amp;""</f>
      </c>
      <c r="L152" t="s" s="64">
        <f>_xlfn.IFERROR(VLOOKUP($I152,'Institution Evaluation'!$A$55:$F$346,4,0),_xlfn.IFERROR(VLOOKUP($I152,'Privacy Analyst Evaluation'!$A$46:$F$120,4,0),""))&amp;""</f>
      </c>
      <c r="M152" t="s" s="64">
        <f>_xlfn.IFERROR(VLOOKUP($I152,'Institution Evaluation'!$A$55:$F$346,6,0),_xlfn.IFERROR(VLOOKUP($I152,'Privacy Analyst Evaluation'!$A$46:$F$120,6,0),""))&amp;""</f>
      </c>
      <c r="N152" s="338"/>
    </row>
    <row r="153" ht="18" customHeight="1">
      <c r="A153" t="s" s="64">
        <f>_xlfn.IFERROR(IF($A152+1&gt;'(backend scoring)'!$T$335,"",$A152+1),"")</f>
      </c>
      <c r="B153" t="s" s="64">
        <f>_xlfn.XLOOKUP($A153,'(backend scoring)'!$V$2:$V$333,'(backend scoring)'!$A$2:$A$333,"")</f>
      </c>
      <c r="C153" t="s" s="64">
        <f>_xlfn.IFERROR(VLOOKUP($B153,'Institution Evaluation'!$A$55:$F$346,2,0),_xlfn.IFERROR(VLOOKUP($B153,'Privacy Analyst Evaluation'!$A$46:$F$120,2,0),""))&amp;""</f>
      </c>
      <c r="D153" t="s" s="64">
        <f>_xlfn.IFERROR(VLOOKUP($B153,'Institution Evaluation'!$A$55:$F$346,3,0),_xlfn.IFERROR(VLOOKUP($B153,'Privacy Analyst Evaluation'!$A$46:$F$120,3,0),""))&amp;""</f>
      </c>
      <c r="E153" t="s" s="64">
        <f>_xlfn.IFERROR(VLOOKUP($B153,'Institution Evaluation'!$A$55:$F$346,4,0),_xlfn.IFERROR(VLOOKUP($B153,'Privacy Analyst Evaluation'!$A$46:$F$120,4,0),""))&amp;""</f>
      </c>
      <c r="F153" t="s" s="64">
        <f>_xlfn.IFERROR(VLOOKUP($B153,'Institution Evaluation'!$A$55:$F$346,6,0),_xlfn.IFERROR(VLOOKUP($B153,'Privacy Analyst Evaluation'!$A$46:$F$120,6,0),""))&amp;""</f>
      </c>
      <c r="G153" s="340"/>
      <c r="H153" t="s" s="64">
        <f>_xlfn.IFERROR(IF($H152+1&gt;'(backend scoring)'!$Q$335,"",$H152+1),"")</f>
      </c>
      <c r="I153" t="s" s="64">
        <f>_xlfn.XLOOKUP($H153,'(backend scoring)'!$S$2:$S$333,'(backend scoring)'!$A$2:$A$333,"")</f>
      </c>
      <c r="J153" t="s" s="64">
        <f>_xlfn.IFERROR(VLOOKUP($I153,'Institution Evaluation'!$A$55:$F$346,2,0),_xlfn.IFERROR(VLOOKUP($I153,'Privacy Analyst Evaluation'!$A$46:$F$120,2,0),""))</f>
      </c>
      <c r="K153" t="s" s="64">
        <f>_xlfn.IFERROR(VLOOKUP($I153,'Institution Evaluation'!$A$55:$F$346,3,0),_xlfn.IFERROR(VLOOKUP($I153,'Privacy Analyst Evaluation'!$A$46:$F$120,3,0),""))&amp;""</f>
      </c>
      <c r="L153" t="s" s="64">
        <f>_xlfn.IFERROR(VLOOKUP($I153,'Institution Evaluation'!$A$55:$F$346,4,0),_xlfn.IFERROR(VLOOKUP($I153,'Privacy Analyst Evaluation'!$A$46:$F$120,4,0),""))&amp;""</f>
      </c>
      <c r="M153" t="s" s="64">
        <f>_xlfn.IFERROR(VLOOKUP($I153,'Institution Evaluation'!$A$55:$F$346,6,0),_xlfn.IFERROR(VLOOKUP($I153,'Privacy Analyst Evaluation'!$A$46:$F$120,6,0),""))&amp;""</f>
      </c>
      <c r="N153" s="338"/>
    </row>
    <row r="154" ht="18" customHeight="1">
      <c r="A154" t="s" s="64">
        <f>_xlfn.IFERROR(IF($A153+1&gt;'(backend scoring)'!$T$335,"",$A153+1),"")</f>
      </c>
      <c r="B154" t="s" s="64">
        <f>_xlfn.XLOOKUP($A154,'(backend scoring)'!$V$2:$V$333,'(backend scoring)'!$A$2:$A$333,"")</f>
      </c>
      <c r="C154" t="s" s="64">
        <f>_xlfn.IFERROR(VLOOKUP($B154,'Institution Evaluation'!$A$55:$F$346,2,0),_xlfn.IFERROR(VLOOKUP($B154,'Privacy Analyst Evaluation'!$A$46:$F$120,2,0),""))&amp;""</f>
      </c>
      <c r="D154" t="s" s="64">
        <f>_xlfn.IFERROR(VLOOKUP($B154,'Institution Evaluation'!$A$55:$F$346,3,0),_xlfn.IFERROR(VLOOKUP($B154,'Privacy Analyst Evaluation'!$A$46:$F$120,3,0),""))&amp;""</f>
      </c>
      <c r="E154" t="s" s="64">
        <f>_xlfn.IFERROR(VLOOKUP($B154,'Institution Evaluation'!$A$55:$F$346,4,0),_xlfn.IFERROR(VLOOKUP($B154,'Privacy Analyst Evaluation'!$A$46:$F$120,4,0),""))&amp;""</f>
      </c>
      <c r="F154" t="s" s="64">
        <f>_xlfn.IFERROR(VLOOKUP($B154,'Institution Evaluation'!$A$55:$F$346,6,0),_xlfn.IFERROR(VLOOKUP($B154,'Privacy Analyst Evaluation'!$A$46:$F$120,6,0),""))&amp;""</f>
      </c>
      <c r="G154" s="340"/>
      <c r="H154" t="s" s="64">
        <f>_xlfn.IFERROR(IF($H153+1&gt;'(backend scoring)'!$Q$335,"",$H153+1),"")</f>
      </c>
      <c r="I154" t="s" s="64">
        <f>_xlfn.XLOOKUP($H154,'(backend scoring)'!$S$2:$S$333,'(backend scoring)'!$A$2:$A$333,"")</f>
      </c>
      <c r="J154" t="s" s="64">
        <f>_xlfn.IFERROR(VLOOKUP($I154,'Institution Evaluation'!$A$55:$F$346,2,0),_xlfn.IFERROR(VLOOKUP($I154,'Privacy Analyst Evaluation'!$A$46:$F$120,2,0),""))</f>
      </c>
      <c r="K154" t="s" s="64">
        <f>_xlfn.IFERROR(VLOOKUP($I154,'Institution Evaluation'!$A$55:$F$346,3,0),_xlfn.IFERROR(VLOOKUP($I154,'Privacy Analyst Evaluation'!$A$46:$F$120,3,0),""))&amp;""</f>
      </c>
      <c r="L154" t="s" s="64">
        <f>_xlfn.IFERROR(VLOOKUP($I154,'Institution Evaluation'!$A$55:$F$346,4,0),_xlfn.IFERROR(VLOOKUP($I154,'Privacy Analyst Evaluation'!$A$46:$F$120,4,0),""))&amp;""</f>
      </c>
      <c r="M154" t="s" s="64">
        <f>_xlfn.IFERROR(VLOOKUP($I154,'Institution Evaluation'!$A$55:$F$346,6,0),_xlfn.IFERROR(VLOOKUP($I154,'Privacy Analyst Evaluation'!$A$46:$F$120,6,0),""))&amp;""</f>
      </c>
      <c r="N154" s="338"/>
    </row>
    <row r="155" ht="18" customHeight="1">
      <c r="A155" t="s" s="64">
        <f>_xlfn.IFERROR(IF($A154+1&gt;'(backend scoring)'!$T$335,"",$A154+1),"")</f>
      </c>
      <c r="B155" t="s" s="64">
        <f>_xlfn.XLOOKUP($A155,'(backend scoring)'!$V$2:$V$333,'(backend scoring)'!$A$2:$A$333,"")</f>
      </c>
      <c r="C155" t="s" s="64">
        <f>_xlfn.IFERROR(VLOOKUP($B155,'Institution Evaluation'!$A$55:$F$346,2,0),_xlfn.IFERROR(VLOOKUP($B155,'Privacy Analyst Evaluation'!$A$46:$F$120,2,0),""))&amp;""</f>
      </c>
      <c r="D155" t="s" s="64">
        <f>_xlfn.IFERROR(VLOOKUP($B155,'Institution Evaluation'!$A$55:$F$346,3,0),_xlfn.IFERROR(VLOOKUP($B155,'Privacy Analyst Evaluation'!$A$46:$F$120,3,0),""))&amp;""</f>
      </c>
      <c r="E155" t="s" s="64">
        <f>_xlfn.IFERROR(VLOOKUP($B155,'Institution Evaluation'!$A$55:$F$346,4,0),_xlfn.IFERROR(VLOOKUP($B155,'Privacy Analyst Evaluation'!$A$46:$F$120,4,0),""))&amp;""</f>
      </c>
      <c r="F155" t="s" s="64">
        <f>_xlfn.IFERROR(VLOOKUP($B155,'Institution Evaluation'!$A$55:$F$346,6,0),_xlfn.IFERROR(VLOOKUP($B155,'Privacy Analyst Evaluation'!$A$46:$F$120,6,0),""))&amp;""</f>
      </c>
      <c r="G155" s="340"/>
      <c r="H155" t="s" s="64">
        <f>_xlfn.IFERROR(IF($H154+1&gt;'(backend scoring)'!$Q$335,"",$H154+1),"")</f>
      </c>
      <c r="I155" t="s" s="64">
        <f>_xlfn.XLOOKUP($H155,'(backend scoring)'!$S$2:$S$333,'(backend scoring)'!$A$2:$A$333,"")</f>
      </c>
      <c r="J155" t="s" s="64">
        <f>_xlfn.IFERROR(VLOOKUP($I155,'Institution Evaluation'!$A$55:$F$346,2,0),_xlfn.IFERROR(VLOOKUP($I155,'Privacy Analyst Evaluation'!$A$46:$F$120,2,0),""))</f>
      </c>
      <c r="K155" t="s" s="64">
        <f>_xlfn.IFERROR(VLOOKUP($I155,'Institution Evaluation'!$A$55:$F$346,3,0),_xlfn.IFERROR(VLOOKUP($I155,'Privacy Analyst Evaluation'!$A$46:$F$120,3,0),""))&amp;""</f>
      </c>
      <c r="L155" t="s" s="64">
        <f>_xlfn.IFERROR(VLOOKUP($I155,'Institution Evaluation'!$A$55:$F$346,4,0),_xlfn.IFERROR(VLOOKUP($I155,'Privacy Analyst Evaluation'!$A$46:$F$120,4,0),""))&amp;""</f>
      </c>
      <c r="M155" t="s" s="64">
        <f>_xlfn.IFERROR(VLOOKUP($I155,'Institution Evaluation'!$A$55:$F$346,6,0),_xlfn.IFERROR(VLOOKUP($I155,'Privacy Analyst Evaluation'!$A$46:$F$120,6,0),""))&amp;""</f>
      </c>
      <c r="N155" s="338"/>
    </row>
    <row r="156" ht="18" customHeight="1">
      <c r="A156" t="s" s="64">
        <f>_xlfn.IFERROR(IF($A155+1&gt;'(backend scoring)'!$T$335,"",$A155+1),"")</f>
      </c>
      <c r="B156" t="s" s="64">
        <f>_xlfn.XLOOKUP($A156,'(backend scoring)'!$V$2:$V$333,'(backend scoring)'!$A$2:$A$333,"")</f>
      </c>
      <c r="C156" t="s" s="64">
        <f>_xlfn.IFERROR(VLOOKUP($B156,'Institution Evaluation'!$A$55:$F$346,2,0),_xlfn.IFERROR(VLOOKUP($B156,'Privacy Analyst Evaluation'!$A$46:$F$120,2,0),""))&amp;""</f>
      </c>
      <c r="D156" t="s" s="64">
        <f>_xlfn.IFERROR(VLOOKUP($B156,'Institution Evaluation'!$A$55:$F$346,3,0),_xlfn.IFERROR(VLOOKUP($B156,'Privacy Analyst Evaluation'!$A$46:$F$120,3,0),""))&amp;""</f>
      </c>
      <c r="E156" t="s" s="64">
        <f>_xlfn.IFERROR(VLOOKUP($B156,'Institution Evaluation'!$A$55:$F$346,4,0),_xlfn.IFERROR(VLOOKUP($B156,'Privacy Analyst Evaluation'!$A$46:$F$120,4,0),""))&amp;""</f>
      </c>
      <c r="F156" t="s" s="64">
        <f>_xlfn.IFERROR(VLOOKUP($B156,'Institution Evaluation'!$A$55:$F$346,6,0),_xlfn.IFERROR(VLOOKUP($B156,'Privacy Analyst Evaluation'!$A$46:$F$120,6,0),""))&amp;""</f>
      </c>
      <c r="G156" s="340"/>
      <c r="H156" t="s" s="64">
        <f>_xlfn.IFERROR(IF($H155+1&gt;'(backend scoring)'!$Q$335,"",$H155+1),"")</f>
      </c>
      <c r="I156" t="s" s="64">
        <f>_xlfn.XLOOKUP($H156,'(backend scoring)'!$S$2:$S$333,'(backend scoring)'!$A$2:$A$333,"")</f>
      </c>
      <c r="J156" t="s" s="64">
        <f>_xlfn.IFERROR(VLOOKUP($I156,'Institution Evaluation'!$A$55:$F$346,2,0),_xlfn.IFERROR(VLOOKUP($I156,'Privacy Analyst Evaluation'!$A$46:$F$120,2,0),""))</f>
      </c>
      <c r="K156" t="s" s="64">
        <f>_xlfn.IFERROR(VLOOKUP($I156,'Institution Evaluation'!$A$55:$F$346,3,0),_xlfn.IFERROR(VLOOKUP($I156,'Privacy Analyst Evaluation'!$A$46:$F$120,3,0),""))&amp;""</f>
      </c>
      <c r="L156" t="s" s="64">
        <f>_xlfn.IFERROR(VLOOKUP($I156,'Institution Evaluation'!$A$55:$F$346,4,0),_xlfn.IFERROR(VLOOKUP($I156,'Privacy Analyst Evaluation'!$A$46:$F$120,4,0),""))&amp;""</f>
      </c>
      <c r="M156" t="s" s="64">
        <f>_xlfn.IFERROR(VLOOKUP($I156,'Institution Evaluation'!$A$55:$F$346,6,0),_xlfn.IFERROR(VLOOKUP($I156,'Privacy Analyst Evaluation'!$A$46:$F$120,6,0),""))&amp;""</f>
      </c>
      <c r="N156" s="338"/>
    </row>
    <row r="157" ht="18" customHeight="1">
      <c r="A157" t="s" s="64">
        <f>_xlfn.IFERROR(IF($A156+1&gt;'(backend scoring)'!$T$335,"",$A156+1),"")</f>
      </c>
      <c r="B157" t="s" s="64">
        <f>_xlfn.XLOOKUP($A157,'(backend scoring)'!$V$2:$V$333,'(backend scoring)'!$A$2:$A$333,"")</f>
      </c>
      <c r="C157" t="s" s="64">
        <f>_xlfn.IFERROR(VLOOKUP($B157,'Institution Evaluation'!$A$55:$F$346,2,0),_xlfn.IFERROR(VLOOKUP($B157,'Privacy Analyst Evaluation'!$A$46:$F$120,2,0),""))&amp;""</f>
      </c>
      <c r="D157" t="s" s="64">
        <f>_xlfn.IFERROR(VLOOKUP($B157,'Institution Evaluation'!$A$55:$F$346,3,0),_xlfn.IFERROR(VLOOKUP($B157,'Privacy Analyst Evaluation'!$A$46:$F$120,3,0),""))&amp;""</f>
      </c>
      <c r="E157" t="s" s="64">
        <f>_xlfn.IFERROR(VLOOKUP($B157,'Institution Evaluation'!$A$55:$F$346,4,0),_xlfn.IFERROR(VLOOKUP($B157,'Privacy Analyst Evaluation'!$A$46:$F$120,4,0),""))&amp;""</f>
      </c>
      <c r="F157" t="s" s="64">
        <f>_xlfn.IFERROR(VLOOKUP($B157,'Institution Evaluation'!$A$55:$F$346,6,0),_xlfn.IFERROR(VLOOKUP($B157,'Privacy Analyst Evaluation'!$A$46:$F$120,6,0),""))&amp;""</f>
      </c>
      <c r="G157" s="340"/>
      <c r="H157" t="s" s="64">
        <f>_xlfn.IFERROR(IF($H156+1&gt;'(backend scoring)'!$Q$335,"",$H156+1),"")</f>
      </c>
      <c r="I157" t="s" s="64">
        <f>_xlfn.XLOOKUP($H157,'(backend scoring)'!$S$2:$S$333,'(backend scoring)'!$A$2:$A$333,"")</f>
      </c>
      <c r="J157" t="s" s="64">
        <f>_xlfn.IFERROR(VLOOKUP($I157,'Institution Evaluation'!$A$55:$F$346,2,0),_xlfn.IFERROR(VLOOKUP($I157,'Privacy Analyst Evaluation'!$A$46:$F$120,2,0),""))</f>
      </c>
      <c r="K157" t="s" s="64">
        <f>_xlfn.IFERROR(VLOOKUP($I157,'Institution Evaluation'!$A$55:$F$346,3,0),_xlfn.IFERROR(VLOOKUP($I157,'Privacy Analyst Evaluation'!$A$46:$F$120,3,0),""))&amp;""</f>
      </c>
      <c r="L157" t="s" s="64">
        <f>_xlfn.IFERROR(VLOOKUP($I157,'Institution Evaluation'!$A$55:$F$346,4,0),_xlfn.IFERROR(VLOOKUP($I157,'Privacy Analyst Evaluation'!$A$46:$F$120,4,0),""))&amp;""</f>
      </c>
      <c r="M157" t="s" s="64">
        <f>_xlfn.IFERROR(VLOOKUP($I157,'Institution Evaluation'!$A$55:$F$346,6,0),_xlfn.IFERROR(VLOOKUP($I157,'Privacy Analyst Evaluation'!$A$46:$F$120,6,0),""))&amp;""</f>
      </c>
      <c r="N157" s="338"/>
    </row>
    <row r="158" ht="18" customHeight="1">
      <c r="A158" t="s" s="64">
        <f>_xlfn.IFERROR(IF($A157+1&gt;'(backend scoring)'!$T$335,"",$A157+1),"")</f>
      </c>
      <c r="B158" t="s" s="64">
        <f>_xlfn.XLOOKUP($A158,'(backend scoring)'!$V$2:$V$333,'(backend scoring)'!$A$2:$A$333,"")</f>
      </c>
      <c r="C158" t="s" s="64">
        <f>_xlfn.IFERROR(VLOOKUP($B158,'Institution Evaluation'!$A$55:$F$346,2,0),_xlfn.IFERROR(VLOOKUP($B158,'Privacy Analyst Evaluation'!$A$46:$F$120,2,0),""))&amp;""</f>
      </c>
      <c r="D158" t="s" s="64">
        <f>_xlfn.IFERROR(VLOOKUP($B158,'Institution Evaluation'!$A$55:$F$346,3,0),_xlfn.IFERROR(VLOOKUP($B158,'Privacy Analyst Evaluation'!$A$46:$F$120,3,0),""))&amp;""</f>
      </c>
      <c r="E158" t="s" s="64">
        <f>_xlfn.IFERROR(VLOOKUP($B158,'Institution Evaluation'!$A$55:$F$346,4,0),_xlfn.IFERROR(VLOOKUP($B158,'Privacy Analyst Evaluation'!$A$46:$F$120,4,0),""))&amp;""</f>
      </c>
      <c r="F158" t="s" s="64">
        <f>_xlfn.IFERROR(VLOOKUP($B158,'Institution Evaluation'!$A$55:$F$346,6,0),_xlfn.IFERROR(VLOOKUP($B158,'Privacy Analyst Evaluation'!$A$46:$F$120,6,0),""))&amp;""</f>
      </c>
      <c r="G158" s="340"/>
      <c r="H158" t="s" s="64">
        <f>_xlfn.IFERROR(IF($H157+1&gt;'(backend scoring)'!$Q$335,"",$H157+1),"")</f>
      </c>
      <c r="I158" t="s" s="64">
        <f>_xlfn.XLOOKUP($H158,'(backend scoring)'!$S$2:$S$333,'(backend scoring)'!$A$2:$A$333,"")</f>
      </c>
      <c r="J158" t="s" s="64">
        <f>_xlfn.IFERROR(VLOOKUP($I158,'Institution Evaluation'!$A$55:$F$346,2,0),_xlfn.IFERROR(VLOOKUP($I158,'Privacy Analyst Evaluation'!$A$46:$F$120,2,0),""))</f>
      </c>
      <c r="K158" t="s" s="64">
        <f>_xlfn.IFERROR(VLOOKUP($I158,'Institution Evaluation'!$A$55:$F$346,3,0),_xlfn.IFERROR(VLOOKUP($I158,'Privacy Analyst Evaluation'!$A$46:$F$120,3,0),""))&amp;""</f>
      </c>
      <c r="L158" t="s" s="64">
        <f>_xlfn.IFERROR(VLOOKUP($I158,'Institution Evaluation'!$A$55:$F$346,4,0),_xlfn.IFERROR(VLOOKUP($I158,'Privacy Analyst Evaluation'!$A$46:$F$120,4,0),""))&amp;""</f>
      </c>
      <c r="M158" t="s" s="64">
        <f>_xlfn.IFERROR(VLOOKUP($I158,'Institution Evaluation'!$A$55:$F$346,6,0),_xlfn.IFERROR(VLOOKUP($I158,'Privacy Analyst Evaluation'!$A$46:$F$120,6,0),""))&amp;""</f>
      </c>
      <c r="N158" s="338"/>
    </row>
    <row r="159" ht="18" customHeight="1">
      <c r="A159" t="s" s="64">
        <f>_xlfn.IFERROR(IF($A158+1&gt;'(backend scoring)'!$T$335,"",$A158+1),"")</f>
      </c>
      <c r="B159" t="s" s="64">
        <f>_xlfn.XLOOKUP($A159,'(backend scoring)'!$V$2:$V$333,'(backend scoring)'!$A$2:$A$333,"")</f>
      </c>
      <c r="C159" t="s" s="64">
        <f>_xlfn.IFERROR(VLOOKUP($B159,'Institution Evaluation'!$A$55:$F$346,2,0),_xlfn.IFERROR(VLOOKUP($B159,'Privacy Analyst Evaluation'!$A$46:$F$120,2,0),""))&amp;""</f>
      </c>
      <c r="D159" t="s" s="64">
        <f>_xlfn.IFERROR(VLOOKUP($B159,'Institution Evaluation'!$A$55:$F$346,3,0),_xlfn.IFERROR(VLOOKUP($B159,'Privacy Analyst Evaluation'!$A$46:$F$120,3,0),""))&amp;""</f>
      </c>
      <c r="E159" t="s" s="64">
        <f>_xlfn.IFERROR(VLOOKUP($B159,'Institution Evaluation'!$A$55:$F$346,4,0),_xlfn.IFERROR(VLOOKUP($B159,'Privacy Analyst Evaluation'!$A$46:$F$120,4,0),""))&amp;""</f>
      </c>
      <c r="F159" t="s" s="64">
        <f>_xlfn.IFERROR(VLOOKUP($B159,'Institution Evaluation'!$A$55:$F$346,6,0),_xlfn.IFERROR(VLOOKUP($B159,'Privacy Analyst Evaluation'!$A$46:$F$120,6,0),""))&amp;""</f>
      </c>
      <c r="G159" s="340"/>
      <c r="H159" t="s" s="64">
        <f>_xlfn.IFERROR(IF($H158+1&gt;'(backend scoring)'!$Q$335,"",$H158+1),"")</f>
      </c>
      <c r="I159" t="s" s="64">
        <f>_xlfn.XLOOKUP($H159,'(backend scoring)'!$S$2:$S$333,'(backend scoring)'!$A$2:$A$333,"")</f>
      </c>
      <c r="J159" t="s" s="64">
        <f>_xlfn.IFERROR(VLOOKUP($I159,'Institution Evaluation'!$A$55:$F$346,2,0),_xlfn.IFERROR(VLOOKUP($I159,'Privacy Analyst Evaluation'!$A$46:$F$120,2,0),""))</f>
      </c>
      <c r="K159" t="s" s="64">
        <f>_xlfn.IFERROR(VLOOKUP($I159,'Institution Evaluation'!$A$55:$F$346,3,0),_xlfn.IFERROR(VLOOKUP($I159,'Privacy Analyst Evaluation'!$A$46:$F$120,3,0),""))&amp;""</f>
      </c>
      <c r="L159" t="s" s="64">
        <f>_xlfn.IFERROR(VLOOKUP($I159,'Institution Evaluation'!$A$55:$F$346,4,0),_xlfn.IFERROR(VLOOKUP($I159,'Privacy Analyst Evaluation'!$A$46:$F$120,4,0),""))&amp;""</f>
      </c>
      <c r="M159" t="s" s="64">
        <f>_xlfn.IFERROR(VLOOKUP($I159,'Institution Evaluation'!$A$55:$F$346,6,0),_xlfn.IFERROR(VLOOKUP($I159,'Privacy Analyst Evaluation'!$A$46:$F$120,6,0),""))&amp;""</f>
      </c>
      <c r="N159" s="338"/>
    </row>
    <row r="160" ht="18" customHeight="1">
      <c r="A160" t="s" s="64">
        <f>_xlfn.IFERROR(IF($A159+1&gt;'(backend scoring)'!$T$335,"",$A159+1),"")</f>
      </c>
      <c r="B160" t="s" s="64">
        <f>_xlfn.XLOOKUP($A160,'(backend scoring)'!$V$2:$V$333,'(backend scoring)'!$A$2:$A$333,"")</f>
      </c>
      <c r="C160" t="s" s="64">
        <f>_xlfn.IFERROR(VLOOKUP($B160,'Institution Evaluation'!$A$55:$F$346,2,0),_xlfn.IFERROR(VLOOKUP($B160,'Privacy Analyst Evaluation'!$A$46:$F$120,2,0),""))&amp;""</f>
      </c>
      <c r="D160" t="s" s="64">
        <f>_xlfn.IFERROR(VLOOKUP($B160,'Institution Evaluation'!$A$55:$F$346,3,0),_xlfn.IFERROR(VLOOKUP($B160,'Privacy Analyst Evaluation'!$A$46:$F$120,3,0),""))&amp;""</f>
      </c>
      <c r="E160" t="s" s="64">
        <f>_xlfn.IFERROR(VLOOKUP($B160,'Institution Evaluation'!$A$55:$F$346,4,0),_xlfn.IFERROR(VLOOKUP($B160,'Privacy Analyst Evaluation'!$A$46:$F$120,4,0),""))&amp;""</f>
      </c>
      <c r="F160" t="s" s="64">
        <f>_xlfn.IFERROR(VLOOKUP($B160,'Institution Evaluation'!$A$55:$F$346,6,0),_xlfn.IFERROR(VLOOKUP($B160,'Privacy Analyst Evaluation'!$A$46:$F$120,6,0),""))&amp;""</f>
      </c>
      <c r="G160" s="340"/>
      <c r="H160" t="s" s="64">
        <f>_xlfn.IFERROR(IF($H159+1&gt;'(backend scoring)'!$Q$335,"",$H159+1),"")</f>
      </c>
      <c r="I160" t="s" s="64">
        <f>_xlfn.XLOOKUP($H160,'(backend scoring)'!$S$2:$S$333,'(backend scoring)'!$A$2:$A$333,"")</f>
      </c>
      <c r="J160" t="s" s="64">
        <f>_xlfn.IFERROR(VLOOKUP($I160,'Institution Evaluation'!$A$55:$F$346,2,0),_xlfn.IFERROR(VLOOKUP($I160,'Privacy Analyst Evaluation'!$A$46:$F$120,2,0),""))</f>
      </c>
      <c r="K160" t="s" s="64">
        <f>_xlfn.IFERROR(VLOOKUP($I160,'Institution Evaluation'!$A$55:$F$346,3,0),_xlfn.IFERROR(VLOOKUP($I160,'Privacy Analyst Evaluation'!$A$46:$F$120,3,0),""))&amp;""</f>
      </c>
      <c r="L160" t="s" s="64">
        <f>_xlfn.IFERROR(VLOOKUP($I160,'Institution Evaluation'!$A$55:$F$346,4,0),_xlfn.IFERROR(VLOOKUP($I160,'Privacy Analyst Evaluation'!$A$46:$F$120,4,0),""))&amp;""</f>
      </c>
      <c r="M160" t="s" s="64">
        <f>_xlfn.IFERROR(VLOOKUP($I160,'Institution Evaluation'!$A$55:$F$346,6,0),_xlfn.IFERROR(VLOOKUP($I160,'Privacy Analyst Evaluation'!$A$46:$F$120,6,0),""))&amp;""</f>
      </c>
      <c r="N160" s="338"/>
    </row>
    <row r="161" ht="18" customHeight="1">
      <c r="A161" t="s" s="64">
        <f>_xlfn.IFERROR(IF($A160+1&gt;'(backend scoring)'!$T$335,"",$A160+1),"")</f>
      </c>
      <c r="B161" t="s" s="64">
        <f>_xlfn.XLOOKUP($A161,'(backend scoring)'!$V$2:$V$333,'(backend scoring)'!$A$2:$A$333,"")</f>
      </c>
      <c r="C161" t="s" s="64">
        <f>_xlfn.IFERROR(VLOOKUP($B161,'Institution Evaluation'!$A$55:$F$346,2,0),_xlfn.IFERROR(VLOOKUP($B161,'Privacy Analyst Evaluation'!$A$46:$F$120,2,0),""))&amp;""</f>
      </c>
      <c r="D161" t="s" s="64">
        <f>_xlfn.IFERROR(VLOOKUP($B161,'Institution Evaluation'!$A$55:$F$346,3,0),_xlfn.IFERROR(VLOOKUP($B161,'Privacy Analyst Evaluation'!$A$46:$F$120,3,0),""))&amp;""</f>
      </c>
      <c r="E161" t="s" s="64">
        <f>_xlfn.IFERROR(VLOOKUP($B161,'Institution Evaluation'!$A$55:$F$346,4,0),_xlfn.IFERROR(VLOOKUP($B161,'Privacy Analyst Evaluation'!$A$46:$F$120,4,0),""))&amp;""</f>
      </c>
      <c r="F161" t="s" s="64">
        <f>_xlfn.IFERROR(VLOOKUP($B161,'Institution Evaluation'!$A$55:$F$346,6,0),_xlfn.IFERROR(VLOOKUP($B161,'Privacy Analyst Evaluation'!$A$46:$F$120,6,0),""))&amp;""</f>
      </c>
      <c r="G161" s="340"/>
      <c r="H161" t="s" s="64">
        <f>_xlfn.IFERROR(IF($H160+1&gt;'(backend scoring)'!$Q$335,"",$H160+1),"")</f>
      </c>
      <c r="I161" t="s" s="64">
        <f>_xlfn.XLOOKUP($H161,'(backend scoring)'!$S$2:$S$333,'(backend scoring)'!$A$2:$A$333,"")</f>
      </c>
      <c r="J161" t="s" s="64">
        <f>_xlfn.IFERROR(VLOOKUP($I161,'Institution Evaluation'!$A$55:$F$346,2,0),_xlfn.IFERROR(VLOOKUP($I161,'Privacy Analyst Evaluation'!$A$46:$F$120,2,0),""))</f>
      </c>
      <c r="K161" t="s" s="64">
        <f>_xlfn.IFERROR(VLOOKUP($I161,'Institution Evaluation'!$A$55:$F$346,3,0),_xlfn.IFERROR(VLOOKUP($I161,'Privacy Analyst Evaluation'!$A$46:$F$120,3,0),""))&amp;""</f>
      </c>
      <c r="L161" t="s" s="64">
        <f>_xlfn.IFERROR(VLOOKUP($I161,'Institution Evaluation'!$A$55:$F$346,4,0),_xlfn.IFERROR(VLOOKUP($I161,'Privacy Analyst Evaluation'!$A$46:$F$120,4,0),""))&amp;""</f>
      </c>
      <c r="M161" t="s" s="64">
        <f>_xlfn.IFERROR(VLOOKUP($I161,'Institution Evaluation'!$A$55:$F$346,6,0),_xlfn.IFERROR(VLOOKUP($I161,'Privacy Analyst Evaluation'!$A$46:$F$120,6,0),""))&amp;""</f>
      </c>
      <c r="N161" s="338"/>
    </row>
    <row r="162" ht="18" customHeight="1">
      <c r="A162" t="s" s="64">
        <f>_xlfn.IFERROR(IF($A161+1&gt;'(backend scoring)'!$T$335,"",$A161+1),"")</f>
      </c>
      <c r="B162" t="s" s="64">
        <f>_xlfn.XLOOKUP($A162,'(backend scoring)'!$V$2:$V$333,'(backend scoring)'!$A$2:$A$333,"")</f>
      </c>
      <c r="C162" t="s" s="64">
        <f>_xlfn.IFERROR(VLOOKUP($B162,'Institution Evaluation'!$A$55:$F$346,2,0),_xlfn.IFERROR(VLOOKUP($B162,'Privacy Analyst Evaluation'!$A$46:$F$120,2,0),""))&amp;""</f>
      </c>
      <c r="D162" t="s" s="64">
        <f>_xlfn.IFERROR(VLOOKUP($B162,'Institution Evaluation'!$A$55:$F$346,3,0),_xlfn.IFERROR(VLOOKUP($B162,'Privacy Analyst Evaluation'!$A$46:$F$120,3,0),""))&amp;""</f>
      </c>
      <c r="E162" t="s" s="64">
        <f>_xlfn.IFERROR(VLOOKUP($B162,'Institution Evaluation'!$A$55:$F$346,4,0),_xlfn.IFERROR(VLOOKUP($B162,'Privacy Analyst Evaluation'!$A$46:$F$120,4,0),""))&amp;""</f>
      </c>
      <c r="F162" t="s" s="64">
        <f>_xlfn.IFERROR(VLOOKUP($B162,'Institution Evaluation'!$A$55:$F$346,6,0),_xlfn.IFERROR(VLOOKUP($B162,'Privacy Analyst Evaluation'!$A$46:$F$120,6,0),""))&amp;""</f>
      </c>
      <c r="G162" s="340"/>
      <c r="H162" t="s" s="64">
        <f>_xlfn.IFERROR(IF($H161+1&gt;'(backend scoring)'!$Q$335,"",$H161+1),"")</f>
      </c>
      <c r="I162" t="s" s="64">
        <f>_xlfn.XLOOKUP($H162,'(backend scoring)'!$S$2:$S$333,'(backend scoring)'!$A$2:$A$333,"")</f>
      </c>
      <c r="J162" t="s" s="64">
        <f>_xlfn.IFERROR(VLOOKUP($I162,'Institution Evaluation'!$A$55:$F$346,2,0),_xlfn.IFERROR(VLOOKUP($I162,'Privacy Analyst Evaluation'!$A$46:$F$120,2,0),""))</f>
      </c>
      <c r="K162" t="s" s="64">
        <f>_xlfn.IFERROR(VLOOKUP($I162,'Institution Evaluation'!$A$55:$F$346,3,0),_xlfn.IFERROR(VLOOKUP($I162,'Privacy Analyst Evaluation'!$A$46:$F$120,3,0),""))&amp;""</f>
      </c>
      <c r="L162" t="s" s="64">
        <f>_xlfn.IFERROR(VLOOKUP($I162,'Institution Evaluation'!$A$55:$F$346,4,0),_xlfn.IFERROR(VLOOKUP($I162,'Privacy Analyst Evaluation'!$A$46:$F$120,4,0),""))&amp;""</f>
      </c>
      <c r="M162" t="s" s="64">
        <f>_xlfn.IFERROR(VLOOKUP($I162,'Institution Evaluation'!$A$55:$F$346,6,0),_xlfn.IFERROR(VLOOKUP($I162,'Privacy Analyst Evaluation'!$A$46:$F$120,6,0),""))&amp;""</f>
      </c>
      <c r="N162" s="338"/>
    </row>
    <row r="163" ht="18" customHeight="1">
      <c r="A163" t="s" s="64">
        <f>_xlfn.IFERROR(IF($A162+1&gt;'(backend scoring)'!$T$335,"",$A162+1),"")</f>
      </c>
      <c r="B163" t="s" s="64">
        <f>_xlfn.XLOOKUP($A163,'(backend scoring)'!$V$2:$V$333,'(backend scoring)'!$A$2:$A$333,"")</f>
      </c>
      <c r="C163" t="s" s="64">
        <f>_xlfn.IFERROR(VLOOKUP($B163,'Institution Evaluation'!$A$55:$F$346,2,0),_xlfn.IFERROR(VLOOKUP($B163,'Privacy Analyst Evaluation'!$A$46:$F$120,2,0),""))&amp;""</f>
      </c>
      <c r="D163" t="s" s="64">
        <f>_xlfn.IFERROR(VLOOKUP($B163,'Institution Evaluation'!$A$55:$F$346,3,0),_xlfn.IFERROR(VLOOKUP($B163,'Privacy Analyst Evaluation'!$A$46:$F$120,3,0),""))&amp;""</f>
      </c>
      <c r="E163" t="s" s="64">
        <f>_xlfn.IFERROR(VLOOKUP($B163,'Institution Evaluation'!$A$55:$F$346,4,0),_xlfn.IFERROR(VLOOKUP($B163,'Privacy Analyst Evaluation'!$A$46:$F$120,4,0),""))&amp;""</f>
      </c>
      <c r="F163" t="s" s="64">
        <f>_xlfn.IFERROR(VLOOKUP($B163,'Institution Evaluation'!$A$55:$F$346,6,0),_xlfn.IFERROR(VLOOKUP($B163,'Privacy Analyst Evaluation'!$A$46:$F$120,6,0),""))&amp;""</f>
      </c>
      <c r="G163" s="340"/>
      <c r="H163" t="s" s="64">
        <f>_xlfn.IFERROR(IF($H162+1&gt;'(backend scoring)'!$Q$335,"",$H162+1),"")</f>
      </c>
      <c r="I163" t="s" s="64">
        <f>_xlfn.XLOOKUP($H163,'(backend scoring)'!$S$2:$S$333,'(backend scoring)'!$A$2:$A$333,"")</f>
      </c>
      <c r="J163" t="s" s="64">
        <f>_xlfn.IFERROR(VLOOKUP($I163,'Institution Evaluation'!$A$55:$F$346,2,0),_xlfn.IFERROR(VLOOKUP($I163,'Privacy Analyst Evaluation'!$A$46:$F$120,2,0),""))</f>
      </c>
      <c r="K163" t="s" s="64">
        <f>_xlfn.IFERROR(VLOOKUP($I163,'Institution Evaluation'!$A$55:$F$346,3,0),_xlfn.IFERROR(VLOOKUP($I163,'Privacy Analyst Evaluation'!$A$46:$F$120,3,0),""))&amp;""</f>
      </c>
      <c r="L163" t="s" s="64">
        <f>_xlfn.IFERROR(VLOOKUP($I163,'Institution Evaluation'!$A$55:$F$346,4,0),_xlfn.IFERROR(VLOOKUP($I163,'Privacy Analyst Evaluation'!$A$46:$F$120,4,0),""))&amp;""</f>
      </c>
      <c r="M163" t="s" s="64">
        <f>_xlfn.IFERROR(VLOOKUP($I163,'Institution Evaluation'!$A$55:$F$346,6,0),_xlfn.IFERROR(VLOOKUP($I163,'Privacy Analyst Evaluation'!$A$46:$F$120,6,0),""))&amp;""</f>
      </c>
      <c r="N163" s="338"/>
    </row>
    <row r="164" ht="18" customHeight="1">
      <c r="A164" t="s" s="64">
        <f>_xlfn.IFERROR(IF($A163+1&gt;'(backend scoring)'!$T$335,"",$A163+1),"")</f>
      </c>
      <c r="B164" t="s" s="64">
        <f>_xlfn.XLOOKUP($A164,'(backend scoring)'!$V$2:$V$333,'(backend scoring)'!$A$2:$A$333,"")</f>
      </c>
      <c r="C164" t="s" s="64">
        <f>_xlfn.IFERROR(VLOOKUP($B164,'Institution Evaluation'!$A$55:$F$346,2,0),_xlfn.IFERROR(VLOOKUP($B164,'Privacy Analyst Evaluation'!$A$46:$F$120,2,0),""))&amp;""</f>
      </c>
      <c r="D164" t="s" s="64">
        <f>_xlfn.IFERROR(VLOOKUP($B164,'Institution Evaluation'!$A$55:$F$346,3,0),_xlfn.IFERROR(VLOOKUP($B164,'Privacy Analyst Evaluation'!$A$46:$F$120,3,0),""))&amp;""</f>
      </c>
      <c r="E164" t="s" s="64">
        <f>_xlfn.IFERROR(VLOOKUP($B164,'Institution Evaluation'!$A$55:$F$346,4,0),_xlfn.IFERROR(VLOOKUP($B164,'Privacy Analyst Evaluation'!$A$46:$F$120,4,0),""))&amp;""</f>
      </c>
      <c r="F164" t="s" s="64">
        <f>_xlfn.IFERROR(VLOOKUP($B164,'Institution Evaluation'!$A$55:$F$346,6,0),_xlfn.IFERROR(VLOOKUP($B164,'Privacy Analyst Evaluation'!$A$46:$F$120,6,0),""))&amp;""</f>
      </c>
      <c r="G164" s="340"/>
      <c r="H164" t="s" s="64">
        <f>_xlfn.IFERROR(IF($H163+1&gt;'(backend scoring)'!$Q$335,"",$H163+1),"")</f>
      </c>
      <c r="I164" t="s" s="64">
        <f>_xlfn.XLOOKUP($H164,'(backend scoring)'!$S$2:$S$333,'(backend scoring)'!$A$2:$A$333,"")</f>
      </c>
      <c r="J164" t="s" s="64">
        <f>_xlfn.IFERROR(VLOOKUP($I164,'Institution Evaluation'!$A$55:$F$346,2,0),_xlfn.IFERROR(VLOOKUP($I164,'Privacy Analyst Evaluation'!$A$46:$F$120,2,0),""))</f>
      </c>
      <c r="K164" t="s" s="64">
        <f>_xlfn.IFERROR(VLOOKUP($I164,'Institution Evaluation'!$A$55:$F$346,3,0),_xlfn.IFERROR(VLOOKUP($I164,'Privacy Analyst Evaluation'!$A$46:$F$120,3,0),""))&amp;""</f>
      </c>
      <c r="L164" t="s" s="64">
        <f>_xlfn.IFERROR(VLOOKUP($I164,'Institution Evaluation'!$A$55:$F$346,4,0),_xlfn.IFERROR(VLOOKUP($I164,'Privacy Analyst Evaluation'!$A$46:$F$120,4,0),""))&amp;""</f>
      </c>
      <c r="M164" t="s" s="64">
        <f>_xlfn.IFERROR(VLOOKUP($I164,'Institution Evaluation'!$A$55:$F$346,6,0),_xlfn.IFERROR(VLOOKUP($I164,'Privacy Analyst Evaluation'!$A$46:$F$120,6,0),""))&amp;""</f>
      </c>
      <c r="N164" s="338"/>
    </row>
    <row r="165" ht="18" customHeight="1">
      <c r="A165" t="s" s="64">
        <f>_xlfn.IFERROR(IF($A164+1&gt;'(backend scoring)'!$T$335,"",$A164+1),"")</f>
      </c>
      <c r="B165" t="s" s="64">
        <f>_xlfn.XLOOKUP($A165,'(backend scoring)'!$V$2:$V$333,'(backend scoring)'!$A$2:$A$333,"")</f>
      </c>
      <c r="C165" t="s" s="64">
        <f>_xlfn.IFERROR(VLOOKUP($B165,'Institution Evaluation'!$A$55:$F$346,2,0),_xlfn.IFERROR(VLOOKUP($B165,'Privacy Analyst Evaluation'!$A$46:$F$120,2,0),""))&amp;""</f>
      </c>
      <c r="D165" t="s" s="64">
        <f>_xlfn.IFERROR(VLOOKUP($B165,'Institution Evaluation'!$A$55:$F$346,3,0),_xlfn.IFERROR(VLOOKUP($B165,'Privacy Analyst Evaluation'!$A$46:$F$120,3,0),""))&amp;""</f>
      </c>
      <c r="E165" t="s" s="64">
        <f>_xlfn.IFERROR(VLOOKUP($B165,'Institution Evaluation'!$A$55:$F$346,4,0),_xlfn.IFERROR(VLOOKUP($B165,'Privacy Analyst Evaluation'!$A$46:$F$120,4,0),""))&amp;""</f>
      </c>
      <c r="F165" t="s" s="64">
        <f>_xlfn.IFERROR(VLOOKUP($B165,'Institution Evaluation'!$A$55:$F$346,6,0),_xlfn.IFERROR(VLOOKUP($B165,'Privacy Analyst Evaluation'!$A$46:$F$120,6,0),""))&amp;""</f>
      </c>
      <c r="G165" s="340"/>
      <c r="H165" t="s" s="64">
        <f>_xlfn.IFERROR(IF($H164+1&gt;'(backend scoring)'!$Q$335,"",$H164+1),"")</f>
      </c>
      <c r="I165" t="s" s="64">
        <f>_xlfn.XLOOKUP($H165,'(backend scoring)'!$S$2:$S$333,'(backend scoring)'!$A$2:$A$333,"")</f>
      </c>
      <c r="J165" t="s" s="64">
        <f>_xlfn.IFERROR(VLOOKUP($I165,'Institution Evaluation'!$A$55:$F$346,2,0),_xlfn.IFERROR(VLOOKUP($I165,'Privacy Analyst Evaluation'!$A$46:$F$120,2,0),""))</f>
      </c>
      <c r="K165" t="s" s="64">
        <f>_xlfn.IFERROR(VLOOKUP($I165,'Institution Evaluation'!$A$55:$F$346,3,0),_xlfn.IFERROR(VLOOKUP($I165,'Privacy Analyst Evaluation'!$A$46:$F$120,3,0),""))&amp;""</f>
      </c>
      <c r="L165" t="s" s="64">
        <f>_xlfn.IFERROR(VLOOKUP($I165,'Institution Evaluation'!$A$55:$F$346,4,0),_xlfn.IFERROR(VLOOKUP($I165,'Privacy Analyst Evaluation'!$A$46:$F$120,4,0),""))&amp;""</f>
      </c>
      <c r="M165" t="s" s="64">
        <f>_xlfn.IFERROR(VLOOKUP($I165,'Institution Evaluation'!$A$55:$F$346,6,0),_xlfn.IFERROR(VLOOKUP($I165,'Privacy Analyst Evaluation'!$A$46:$F$120,6,0),""))&amp;""</f>
      </c>
      <c r="N165" s="338"/>
    </row>
    <row r="166" ht="18" customHeight="1">
      <c r="A166" t="s" s="64">
        <f>_xlfn.IFERROR(IF($A165+1&gt;'(backend scoring)'!$T$335,"",$A165+1),"")</f>
      </c>
      <c r="B166" t="s" s="64">
        <f>_xlfn.XLOOKUP($A166,'(backend scoring)'!$V$2:$V$333,'(backend scoring)'!$A$2:$A$333,"")</f>
      </c>
      <c r="C166" t="s" s="64">
        <f>_xlfn.IFERROR(VLOOKUP($B166,'Institution Evaluation'!$A$55:$F$346,2,0),_xlfn.IFERROR(VLOOKUP($B166,'Privacy Analyst Evaluation'!$A$46:$F$120,2,0),""))&amp;""</f>
      </c>
      <c r="D166" t="s" s="64">
        <f>_xlfn.IFERROR(VLOOKUP($B166,'Institution Evaluation'!$A$55:$F$346,3,0),_xlfn.IFERROR(VLOOKUP($B166,'Privacy Analyst Evaluation'!$A$46:$F$120,3,0),""))&amp;""</f>
      </c>
      <c r="E166" t="s" s="64">
        <f>_xlfn.IFERROR(VLOOKUP($B166,'Institution Evaluation'!$A$55:$F$346,4,0),_xlfn.IFERROR(VLOOKUP($B166,'Privacy Analyst Evaluation'!$A$46:$F$120,4,0),""))&amp;""</f>
      </c>
      <c r="F166" t="s" s="64">
        <f>_xlfn.IFERROR(VLOOKUP($B166,'Institution Evaluation'!$A$55:$F$346,6,0),_xlfn.IFERROR(VLOOKUP($B166,'Privacy Analyst Evaluation'!$A$46:$F$120,6,0),""))&amp;""</f>
      </c>
      <c r="G166" s="340"/>
      <c r="H166" t="s" s="64">
        <f>_xlfn.IFERROR(IF($H165+1&gt;'(backend scoring)'!$Q$335,"",$H165+1),"")</f>
      </c>
      <c r="I166" t="s" s="64">
        <f>_xlfn.XLOOKUP($H166,'(backend scoring)'!$S$2:$S$333,'(backend scoring)'!$A$2:$A$333,"")</f>
      </c>
      <c r="J166" t="s" s="64">
        <f>_xlfn.IFERROR(VLOOKUP($I166,'Institution Evaluation'!$A$55:$F$346,2,0),_xlfn.IFERROR(VLOOKUP($I166,'Privacy Analyst Evaluation'!$A$46:$F$120,2,0),""))</f>
      </c>
      <c r="K166" t="s" s="64">
        <f>_xlfn.IFERROR(VLOOKUP($I166,'Institution Evaluation'!$A$55:$F$346,3,0),_xlfn.IFERROR(VLOOKUP($I166,'Privacy Analyst Evaluation'!$A$46:$F$120,3,0),""))&amp;""</f>
      </c>
      <c r="L166" t="s" s="64">
        <f>_xlfn.IFERROR(VLOOKUP($I166,'Institution Evaluation'!$A$55:$F$346,4,0),_xlfn.IFERROR(VLOOKUP($I166,'Privacy Analyst Evaluation'!$A$46:$F$120,4,0),""))&amp;""</f>
      </c>
      <c r="M166" t="s" s="64">
        <f>_xlfn.IFERROR(VLOOKUP($I166,'Institution Evaluation'!$A$55:$F$346,6,0),_xlfn.IFERROR(VLOOKUP($I166,'Privacy Analyst Evaluation'!$A$46:$F$120,6,0),""))&amp;""</f>
      </c>
      <c r="N166" s="338"/>
    </row>
    <row r="167" ht="18" customHeight="1">
      <c r="A167" t="s" s="64">
        <f>_xlfn.IFERROR(IF($A166+1&gt;'(backend scoring)'!$T$335,"",$A166+1),"")</f>
      </c>
      <c r="B167" t="s" s="64">
        <f>_xlfn.XLOOKUP($A167,'(backend scoring)'!$V$2:$V$333,'(backend scoring)'!$A$2:$A$333,"")</f>
      </c>
      <c r="C167" t="s" s="64">
        <f>_xlfn.IFERROR(VLOOKUP($B167,'Institution Evaluation'!$A$55:$F$346,2,0),_xlfn.IFERROR(VLOOKUP($B167,'Privacy Analyst Evaluation'!$A$46:$F$120,2,0),""))&amp;""</f>
      </c>
      <c r="D167" t="s" s="64">
        <f>_xlfn.IFERROR(VLOOKUP($B167,'Institution Evaluation'!$A$55:$F$346,3,0),_xlfn.IFERROR(VLOOKUP($B167,'Privacy Analyst Evaluation'!$A$46:$F$120,3,0),""))&amp;""</f>
      </c>
      <c r="E167" t="s" s="64">
        <f>_xlfn.IFERROR(VLOOKUP($B167,'Institution Evaluation'!$A$55:$F$346,4,0),_xlfn.IFERROR(VLOOKUP($B167,'Privacy Analyst Evaluation'!$A$46:$F$120,4,0),""))&amp;""</f>
      </c>
      <c r="F167" t="s" s="64">
        <f>_xlfn.IFERROR(VLOOKUP($B167,'Institution Evaluation'!$A$55:$F$346,6,0),_xlfn.IFERROR(VLOOKUP($B167,'Privacy Analyst Evaluation'!$A$46:$F$120,6,0),""))&amp;""</f>
      </c>
      <c r="G167" s="340"/>
      <c r="H167" t="s" s="64">
        <f>_xlfn.IFERROR(IF($H166+1&gt;'(backend scoring)'!$Q$335,"",$H166+1),"")</f>
      </c>
      <c r="I167" t="s" s="64">
        <f>_xlfn.XLOOKUP($H167,'(backend scoring)'!$S$2:$S$333,'(backend scoring)'!$A$2:$A$333,"")</f>
      </c>
      <c r="J167" t="s" s="64">
        <f>_xlfn.IFERROR(VLOOKUP($I167,'Institution Evaluation'!$A$55:$F$346,2,0),_xlfn.IFERROR(VLOOKUP($I167,'Privacy Analyst Evaluation'!$A$46:$F$120,2,0),""))</f>
      </c>
      <c r="K167" t="s" s="64">
        <f>_xlfn.IFERROR(VLOOKUP($I167,'Institution Evaluation'!$A$55:$F$346,3,0),_xlfn.IFERROR(VLOOKUP($I167,'Privacy Analyst Evaluation'!$A$46:$F$120,3,0),""))&amp;""</f>
      </c>
      <c r="L167" t="s" s="64">
        <f>_xlfn.IFERROR(VLOOKUP($I167,'Institution Evaluation'!$A$55:$F$346,4,0),_xlfn.IFERROR(VLOOKUP($I167,'Privacy Analyst Evaluation'!$A$46:$F$120,4,0),""))&amp;""</f>
      </c>
      <c r="M167" t="s" s="64">
        <f>_xlfn.IFERROR(VLOOKUP($I167,'Institution Evaluation'!$A$55:$F$346,6,0),_xlfn.IFERROR(VLOOKUP($I167,'Privacy Analyst Evaluation'!$A$46:$F$120,6,0),""))&amp;""</f>
      </c>
      <c r="N167" s="338"/>
    </row>
    <row r="168" ht="18" customHeight="1">
      <c r="A168" t="s" s="64">
        <f>_xlfn.IFERROR(IF($A167+1&gt;'(backend scoring)'!$T$335,"",$A167+1),"")</f>
      </c>
      <c r="B168" t="s" s="64">
        <f>_xlfn.XLOOKUP($A168,'(backend scoring)'!$V$2:$V$333,'(backend scoring)'!$A$2:$A$333,"")</f>
      </c>
      <c r="C168" t="s" s="64">
        <f>_xlfn.IFERROR(VLOOKUP($B168,'Institution Evaluation'!$A$55:$F$346,2,0),_xlfn.IFERROR(VLOOKUP($B168,'Privacy Analyst Evaluation'!$A$46:$F$120,2,0),""))&amp;""</f>
      </c>
      <c r="D168" t="s" s="64">
        <f>_xlfn.IFERROR(VLOOKUP($B168,'Institution Evaluation'!$A$55:$F$346,3,0),_xlfn.IFERROR(VLOOKUP($B168,'Privacy Analyst Evaluation'!$A$46:$F$120,3,0),""))&amp;""</f>
      </c>
      <c r="E168" t="s" s="64">
        <f>_xlfn.IFERROR(VLOOKUP($B168,'Institution Evaluation'!$A$55:$F$346,4,0),_xlfn.IFERROR(VLOOKUP($B168,'Privacy Analyst Evaluation'!$A$46:$F$120,4,0),""))&amp;""</f>
      </c>
      <c r="F168" t="s" s="64">
        <f>_xlfn.IFERROR(VLOOKUP($B168,'Institution Evaluation'!$A$55:$F$346,6,0),_xlfn.IFERROR(VLOOKUP($B168,'Privacy Analyst Evaluation'!$A$46:$F$120,6,0),""))&amp;""</f>
      </c>
      <c r="G168" s="340"/>
      <c r="H168" t="s" s="64">
        <f>_xlfn.IFERROR(IF($H167+1&gt;'(backend scoring)'!$Q$335,"",$H167+1),"")</f>
      </c>
      <c r="I168" t="s" s="64">
        <f>_xlfn.XLOOKUP($H168,'(backend scoring)'!$S$2:$S$333,'(backend scoring)'!$A$2:$A$333,"")</f>
      </c>
      <c r="J168" t="s" s="64">
        <f>_xlfn.IFERROR(VLOOKUP($I168,'Institution Evaluation'!$A$55:$F$346,2,0),_xlfn.IFERROR(VLOOKUP($I168,'Privacy Analyst Evaluation'!$A$46:$F$120,2,0),""))</f>
      </c>
      <c r="K168" t="s" s="64">
        <f>_xlfn.IFERROR(VLOOKUP($I168,'Institution Evaluation'!$A$55:$F$346,3,0),_xlfn.IFERROR(VLOOKUP($I168,'Privacy Analyst Evaluation'!$A$46:$F$120,3,0),""))&amp;""</f>
      </c>
      <c r="L168" t="s" s="64">
        <f>_xlfn.IFERROR(VLOOKUP($I168,'Institution Evaluation'!$A$55:$F$346,4,0),_xlfn.IFERROR(VLOOKUP($I168,'Privacy Analyst Evaluation'!$A$46:$F$120,4,0),""))&amp;""</f>
      </c>
      <c r="M168" t="s" s="64">
        <f>_xlfn.IFERROR(VLOOKUP($I168,'Institution Evaluation'!$A$55:$F$346,6,0),_xlfn.IFERROR(VLOOKUP($I168,'Privacy Analyst Evaluation'!$A$46:$F$120,6,0),""))&amp;""</f>
      </c>
      <c r="N168" s="338"/>
    </row>
    <row r="169" ht="18" customHeight="1">
      <c r="A169" t="s" s="64">
        <f>_xlfn.IFERROR(IF($A168+1&gt;'(backend scoring)'!$T$335,"",$A168+1),"")</f>
      </c>
      <c r="B169" t="s" s="64">
        <f>_xlfn.XLOOKUP($A169,'(backend scoring)'!$V$2:$V$333,'(backend scoring)'!$A$2:$A$333,"")</f>
      </c>
      <c r="C169" t="s" s="64">
        <f>_xlfn.IFERROR(VLOOKUP($B169,'Institution Evaluation'!$A$55:$F$346,2,0),_xlfn.IFERROR(VLOOKUP($B169,'Privacy Analyst Evaluation'!$A$46:$F$120,2,0),""))&amp;""</f>
      </c>
      <c r="D169" t="s" s="64">
        <f>_xlfn.IFERROR(VLOOKUP($B169,'Institution Evaluation'!$A$55:$F$346,3,0),_xlfn.IFERROR(VLOOKUP($B169,'Privacy Analyst Evaluation'!$A$46:$F$120,3,0),""))&amp;""</f>
      </c>
      <c r="E169" t="s" s="64">
        <f>_xlfn.IFERROR(VLOOKUP($B169,'Institution Evaluation'!$A$55:$F$346,4,0),_xlfn.IFERROR(VLOOKUP($B169,'Privacy Analyst Evaluation'!$A$46:$F$120,4,0),""))&amp;""</f>
      </c>
      <c r="F169" t="s" s="64">
        <f>_xlfn.IFERROR(VLOOKUP($B169,'Institution Evaluation'!$A$55:$F$346,6,0),_xlfn.IFERROR(VLOOKUP($B169,'Privacy Analyst Evaluation'!$A$46:$F$120,6,0),""))&amp;""</f>
      </c>
      <c r="G169" s="340"/>
      <c r="H169" t="s" s="64">
        <f>_xlfn.IFERROR(IF($H168+1&gt;'(backend scoring)'!$Q$335,"",$H168+1),"")</f>
      </c>
      <c r="I169" t="s" s="64">
        <f>_xlfn.XLOOKUP($H169,'(backend scoring)'!$S$2:$S$333,'(backend scoring)'!$A$2:$A$333,"")</f>
      </c>
      <c r="J169" t="s" s="64">
        <f>_xlfn.IFERROR(VLOOKUP($I169,'Institution Evaluation'!$A$55:$F$346,2,0),_xlfn.IFERROR(VLOOKUP($I169,'Privacy Analyst Evaluation'!$A$46:$F$120,2,0),""))</f>
      </c>
      <c r="K169" t="s" s="64">
        <f>_xlfn.IFERROR(VLOOKUP($I169,'Institution Evaluation'!$A$55:$F$346,3,0),_xlfn.IFERROR(VLOOKUP($I169,'Privacy Analyst Evaluation'!$A$46:$F$120,3,0),""))&amp;""</f>
      </c>
      <c r="L169" t="s" s="64">
        <f>_xlfn.IFERROR(VLOOKUP($I169,'Institution Evaluation'!$A$55:$F$346,4,0),_xlfn.IFERROR(VLOOKUP($I169,'Privacy Analyst Evaluation'!$A$46:$F$120,4,0),""))&amp;""</f>
      </c>
      <c r="M169" t="s" s="64">
        <f>_xlfn.IFERROR(VLOOKUP($I169,'Institution Evaluation'!$A$55:$F$346,6,0),_xlfn.IFERROR(VLOOKUP($I169,'Privacy Analyst Evaluation'!$A$46:$F$120,6,0),""))&amp;""</f>
      </c>
      <c r="N169" s="338"/>
    </row>
    <row r="170" ht="18" customHeight="1">
      <c r="A170" t="s" s="64">
        <f>_xlfn.IFERROR(IF($A169+1&gt;'(backend scoring)'!$T$335,"",$A169+1),"")</f>
      </c>
      <c r="B170" t="s" s="64">
        <f>_xlfn.XLOOKUP($A170,'(backend scoring)'!$V$2:$V$333,'(backend scoring)'!$A$2:$A$333,"")</f>
      </c>
      <c r="C170" t="s" s="64">
        <f>_xlfn.IFERROR(VLOOKUP($B170,'Institution Evaluation'!$A$55:$F$346,2,0),_xlfn.IFERROR(VLOOKUP($B170,'Privacy Analyst Evaluation'!$A$46:$F$120,2,0),""))&amp;""</f>
      </c>
      <c r="D170" t="s" s="64">
        <f>_xlfn.IFERROR(VLOOKUP($B170,'Institution Evaluation'!$A$55:$F$346,3,0),_xlfn.IFERROR(VLOOKUP($B170,'Privacy Analyst Evaluation'!$A$46:$F$120,3,0),""))&amp;""</f>
      </c>
      <c r="E170" t="s" s="64">
        <f>_xlfn.IFERROR(VLOOKUP($B170,'Institution Evaluation'!$A$55:$F$346,4,0),_xlfn.IFERROR(VLOOKUP($B170,'Privacy Analyst Evaluation'!$A$46:$F$120,4,0),""))&amp;""</f>
      </c>
      <c r="F170" t="s" s="64">
        <f>_xlfn.IFERROR(VLOOKUP($B170,'Institution Evaluation'!$A$55:$F$346,6,0),_xlfn.IFERROR(VLOOKUP($B170,'Privacy Analyst Evaluation'!$A$46:$F$120,6,0),""))&amp;""</f>
      </c>
      <c r="G170" s="340"/>
      <c r="H170" t="s" s="64">
        <f>_xlfn.IFERROR(IF($H169+1&gt;'(backend scoring)'!$Q$335,"",$H169+1),"")</f>
      </c>
      <c r="I170" t="s" s="64">
        <f>_xlfn.XLOOKUP($H170,'(backend scoring)'!$S$2:$S$333,'(backend scoring)'!$A$2:$A$333,"")</f>
      </c>
      <c r="J170" t="s" s="64">
        <f>_xlfn.IFERROR(VLOOKUP($I170,'Institution Evaluation'!$A$55:$F$346,2,0),_xlfn.IFERROR(VLOOKUP($I170,'Privacy Analyst Evaluation'!$A$46:$F$120,2,0),""))</f>
      </c>
      <c r="K170" t="s" s="64">
        <f>_xlfn.IFERROR(VLOOKUP($I170,'Institution Evaluation'!$A$55:$F$346,3,0),_xlfn.IFERROR(VLOOKUP($I170,'Privacy Analyst Evaluation'!$A$46:$F$120,3,0),""))&amp;""</f>
      </c>
      <c r="L170" t="s" s="64">
        <f>_xlfn.IFERROR(VLOOKUP($I170,'Institution Evaluation'!$A$55:$F$346,4,0),_xlfn.IFERROR(VLOOKUP($I170,'Privacy Analyst Evaluation'!$A$46:$F$120,4,0),""))&amp;""</f>
      </c>
      <c r="M170" t="s" s="64">
        <f>_xlfn.IFERROR(VLOOKUP($I170,'Institution Evaluation'!$A$55:$F$346,6,0),_xlfn.IFERROR(VLOOKUP($I170,'Privacy Analyst Evaluation'!$A$46:$F$120,6,0),""))&amp;""</f>
      </c>
      <c r="N170" s="338"/>
    </row>
    <row r="171" ht="18" customHeight="1">
      <c r="A171" t="s" s="64">
        <f>_xlfn.IFERROR(IF($A170+1&gt;'(backend scoring)'!$T$335,"",$A170+1),"")</f>
      </c>
      <c r="B171" t="s" s="64">
        <f>_xlfn.XLOOKUP($A171,'(backend scoring)'!$V$2:$V$333,'(backend scoring)'!$A$2:$A$333,"")</f>
      </c>
      <c r="C171" t="s" s="64">
        <f>_xlfn.IFERROR(VLOOKUP($B171,'Institution Evaluation'!$A$55:$F$346,2,0),_xlfn.IFERROR(VLOOKUP($B171,'Privacy Analyst Evaluation'!$A$46:$F$120,2,0),""))&amp;""</f>
      </c>
      <c r="D171" t="s" s="64">
        <f>_xlfn.IFERROR(VLOOKUP($B171,'Institution Evaluation'!$A$55:$F$346,3,0),_xlfn.IFERROR(VLOOKUP($B171,'Privacy Analyst Evaluation'!$A$46:$F$120,3,0),""))&amp;""</f>
      </c>
      <c r="E171" t="s" s="64">
        <f>_xlfn.IFERROR(VLOOKUP($B171,'Institution Evaluation'!$A$55:$F$346,4,0),_xlfn.IFERROR(VLOOKUP($B171,'Privacy Analyst Evaluation'!$A$46:$F$120,4,0),""))&amp;""</f>
      </c>
      <c r="F171" t="s" s="64">
        <f>_xlfn.IFERROR(VLOOKUP($B171,'Institution Evaluation'!$A$55:$F$346,6,0),_xlfn.IFERROR(VLOOKUP($B171,'Privacy Analyst Evaluation'!$A$46:$F$120,6,0),""))&amp;""</f>
      </c>
      <c r="G171" s="340"/>
      <c r="H171" t="s" s="64">
        <f>_xlfn.IFERROR(IF($H170+1&gt;'(backend scoring)'!$Q$335,"",$H170+1),"")</f>
      </c>
      <c r="I171" t="s" s="64">
        <f>_xlfn.XLOOKUP($H171,'(backend scoring)'!$S$2:$S$333,'(backend scoring)'!$A$2:$A$333,"")</f>
      </c>
      <c r="J171" t="s" s="64">
        <f>_xlfn.IFERROR(VLOOKUP($I171,'Institution Evaluation'!$A$55:$F$346,2,0),_xlfn.IFERROR(VLOOKUP($I171,'Privacy Analyst Evaluation'!$A$46:$F$120,2,0),""))</f>
      </c>
      <c r="K171" t="s" s="64">
        <f>_xlfn.IFERROR(VLOOKUP($I171,'Institution Evaluation'!$A$55:$F$346,3,0),_xlfn.IFERROR(VLOOKUP($I171,'Privacy Analyst Evaluation'!$A$46:$F$120,3,0),""))&amp;""</f>
      </c>
      <c r="L171" t="s" s="64">
        <f>_xlfn.IFERROR(VLOOKUP($I171,'Institution Evaluation'!$A$55:$F$346,4,0),_xlfn.IFERROR(VLOOKUP($I171,'Privacy Analyst Evaluation'!$A$46:$F$120,4,0),""))&amp;""</f>
      </c>
      <c r="M171" t="s" s="64">
        <f>_xlfn.IFERROR(VLOOKUP($I171,'Institution Evaluation'!$A$55:$F$346,6,0),_xlfn.IFERROR(VLOOKUP($I171,'Privacy Analyst Evaluation'!$A$46:$F$120,6,0),""))&amp;""</f>
      </c>
      <c r="N171" s="338"/>
    </row>
    <row r="172" ht="18" customHeight="1">
      <c r="A172" t="s" s="64">
        <f>_xlfn.IFERROR(IF($A171+1&gt;'(backend scoring)'!$T$335,"",$A171+1),"")</f>
      </c>
      <c r="B172" t="s" s="64">
        <f>_xlfn.XLOOKUP($A172,'(backend scoring)'!$V$2:$V$333,'(backend scoring)'!$A$2:$A$333,"")</f>
      </c>
      <c r="C172" t="s" s="64">
        <f>_xlfn.IFERROR(VLOOKUP($B172,'Institution Evaluation'!$A$55:$F$346,2,0),_xlfn.IFERROR(VLOOKUP($B172,'Privacy Analyst Evaluation'!$A$46:$F$120,2,0),""))&amp;""</f>
      </c>
      <c r="D172" t="s" s="64">
        <f>_xlfn.IFERROR(VLOOKUP($B172,'Institution Evaluation'!$A$55:$F$346,3,0),_xlfn.IFERROR(VLOOKUP($B172,'Privacy Analyst Evaluation'!$A$46:$F$120,3,0),""))&amp;""</f>
      </c>
      <c r="E172" t="s" s="64">
        <f>_xlfn.IFERROR(VLOOKUP($B172,'Institution Evaluation'!$A$55:$F$346,4,0),_xlfn.IFERROR(VLOOKUP($B172,'Privacy Analyst Evaluation'!$A$46:$F$120,4,0),""))&amp;""</f>
      </c>
      <c r="F172" t="s" s="64">
        <f>_xlfn.IFERROR(VLOOKUP($B172,'Institution Evaluation'!$A$55:$F$346,6,0),_xlfn.IFERROR(VLOOKUP($B172,'Privacy Analyst Evaluation'!$A$46:$F$120,6,0),""))&amp;""</f>
      </c>
      <c r="G172" s="340"/>
      <c r="H172" t="s" s="64">
        <f>_xlfn.IFERROR(IF($H171+1&gt;'(backend scoring)'!$Q$335,"",$H171+1),"")</f>
      </c>
      <c r="I172" t="s" s="64">
        <f>_xlfn.XLOOKUP($H172,'(backend scoring)'!$S$2:$S$333,'(backend scoring)'!$A$2:$A$333,"")</f>
      </c>
      <c r="J172" t="s" s="64">
        <f>_xlfn.IFERROR(VLOOKUP($I172,'Institution Evaluation'!$A$55:$F$346,2,0),_xlfn.IFERROR(VLOOKUP($I172,'Privacy Analyst Evaluation'!$A$46:$F$120,2,0),""))</f>
      </c>
      <c r="K172" t="s" s="64">
        <f>_xlfn.IFERROR(VLOOKUP($I172,'Institution Evaluation'!$A$55:$F$346,3,0),_xlfn.IFERROR(VLOOKUP($I172,'Privacy Analyst Evaluation'!$A$46:$F$120,3,0),""))&amp;""</f>
      </c>
      <c r="L172" t="s" s="64">
        <f>_xlfn.IFERROR(VLOOKUP($I172,'Institution Evaluation'!$A$55:$F$346,4,0),_xlfn.IFERROR(VLOOKUP($I172,'Privacy Analyst Evaluation'!$A$46:$F$120,4,0),""))&amp;""</f>
      </c>
      <c r="M172" t="s" s="64">
        <f>_xlfn.IFERROR(VLOOKUP($I172,'Institution Evaluation'!$A$55:$F$346,6,0),_xlfn.IFERROR(VLOOKUP($I172,'Privacy Analyst Evaluation'!$A$46:$F$120,6,0),""))&amp;""</f>
      </c>
      <c r="N172" s="338"/>
    </row>
    <row r="173" ht="18" customHeight="1">
      <c r="A173" t="s" s="64">
        <f>_xlfn.IFERROR(IF($A172+1&gt;'(backend scoring)'!$T$335,"",$A172+1),"")</f>
      </c>
      <c r="B173" t="s" s="64">
        <f>_xlfn.XLOOKUP($A173,'(backend scoring)'!$V$2:$V$333,'(backend scoring)'!$A$2:$A$333,"")</f>
      </c>
      <c r="C173" t="s" s="64">
        <f>_xlfn.IFERROR(VLOOKUP($B173,'Institution Evaluation'!$A$55:$F$346,2,0),_xlfn.IFERROR(VLOOKUP($B173,'Privacy Analyst Evaluation'!$A$46:$F$120,2,0),""))&amp;""</f>
      </c>
      <c r="D173" t="s" s="64">
        <f>_xlfn.IFERROR(VLOOKUP($B173,'Institution Evaluation'!$A$55:$F$346,3,0),_xlfn.IFERROR(VLOOKUP($B173,'Privacy Analyst Evaluation'!$A$46:$F$120,3,0),""))&amp;""</f>
      </c>
      <c r="E173" t="s" s="64">
        <f>_xlfn.IFERROR(VLOOKUP($B173,'Institution Evaluation'!$A$55:$F$346,4,0),_xlfn.IFERROR(VLOOKUP($B173,'Privacy Analyst Evaluation'!$A$46:$F$120,4,0),""))&amp;""</f>
      </c>
      <c r="F173" t="s" s="64">
        <f>_xlfn.IFERROR(VLOOKUP($B173,'Institution Evaluation'!$A$55:$F$346,6,0),_xlfn.IFERROR(VLOOKUP($B173,'Privacy Analyst Evaluation'!$A$46:$F$120,6,0),""))&amp;""</f>
      </c>
      <c r="G173" s="340"/>
      <c r="H173" t="s" s="64">
        <f>_xlfn.IFERROR(IF($H172+1&gt;'(backend scoring)'!$Q$335,"",$H172+1),"")</f>
      </c>
      <c r="I173" t="s" s="64">
        <f>_xlfn.XLOOKUP($H173,'(backend scoring)'!$S$2:$S$333,'(backend scoring)'!$A$2:$A$333,"")</f>
      </c>
      <c r="J173" t="s" s="64">
        <f>_xlfn.IFERROR(VLOOKUP($I173,'Institution Evaluation'!$A$55:$F$346,2,0),_xlfn.IFERROR(VLOOKUP($I173,'Privacy Analyst Evaluation'!$A$46:$F$120,2,0),""))</f>
      </c>
      <c r="K173" t="s" s="64">
        <f>_xlfn.IFERROR(VLOOKUP($I173,'Institution Evaluation'!$A$55:$F$346,3,0),_xlfn.IFERROR(VLOOKUP($I173,'Privacy Analyst Evaluation'!$A$46:$F$120,3,0),""))&amp;""</f>
      </c>
      <c r="L173" t="s" s="64">
        <f>_xlfn.IFERROR(VLOOKUP($I173,'Institution Evaluation'!$A$55:$F$346,4,0),_xlfn.IFERROR(VLOOKUP($I173,'Privacy Analyst Evaluation'!$A$46:$F$120,4,0),""))&amp;""</f>
      </c>
      <c r="M173" t="s" s="64">
        <f>_xlfn.IFERROR(VLOOKUP($I173,'Institution Evaluation'!$A$55:$F$346,6,0),_xlfn.IFERROR(VLOOKUP($I173,'Privacy Analyst Evaluation'!$A$46:$F$120,6,0),""))&amp;""</f>
      </c>
      <c r="N173" s="338"/>
    </row>
    <row r="174" ht="18" customHeight="1">
      <c r="A174" t="s" s="64">
        <f>_xlfn.IFERROR(IF($A173+1&gt;'(backend scoring)'!$T$335,"",$A173+1),"")</f>
      </c>
      <c r="B174" t="s" s="64">
        <f>_xlfn.XLOOKUP($A174,'(backend scoring)'!$V$2:$V$333,'(backend scoring)'!$A$2:$A$333,"")</f>
      </c>
      <c r="C174" t="s" s="64">
        <f>_xlfn.IFERROR(VLOOKUP($B174,'Institution Evaluation'!$A$55:$F$346,2,0),_xlfn.IFERROR(VLOOKUP($B174,'Privacy Analyst Evaluation'!$A$46:$F$120,2,0),""))&amp;""</f>
      </c>
      <c r="D174" t="s" s="64">
        <f>_xlfn.IFERROR(VLOOKUP($B174,'Institution Evaluation'!$A$55:$F$346,3,0),_xlfn.IFERROR(VLOOKUP($B174,'Privacy Analyst Evaluation'!$A$46:$F$120,3,0),""))&amp;""</f>
      </c>
      <c r="E174" t="s" s="64">
        <f>_xlfn.IFERROR(VLOOKUP($B174,'Institution Evaluation'!$A$55:$F$346,4,0),_xlfn.IFERROR(VLOOKUP($B174,'Privacy Analyst Evaluation'!$A$46:$F$120,4,0),""))&amp;""</f>
      </c>
      <c r="F174" t="s" s="64">
        <f>_xlfn.IFERROR(VLOOKUP($B174,'Institution Evaluation'!$A$55:$F$346,6,0),_xlfn.IFERROR(VLOOKUP($B174,'Privacy Analyst Evaluation'!$A$46:$F$120,6,0),""))&amp;""</f>
      </c>
      <c r="G174" s="340"/>
      <c r="H174" t="s" s="64">
        <f>_xlfn.IFERROR(IF($H173+1&gt;'(backend scoring)'!$Q$335,"",$H173+1),"")</f>
      </c>
      <c r="I174" t="s" s="64">
        <f>_xlfn.XLOOKUP($H174,'(backend scoring)'!$S$2:$S$333,'(backend scoring)'!$A$2:$A$333,"")</f>
      </c>
      <c r="J174" t="s" s="64">
        <f>_xlfn.IFERROR(VLOOKUP($I174,'Institution Evaluation'!$A$55:$F$346,2,0),_xlfn.IFERROR(VLOOKUP($I174,'Privacy Analyst Evaluation'!$A$46:$F$120,2,0),""))</f>
      </c>
      <c r="K174" t="s" s="64">
        <f>_xlfn.IFERROR(VLOOKUP($I174,'Institution Evaluation'!$A$55:$F$346,3,0),_xlfn.IFERROR(VLOOKUP($I174,'Privacy Analyst Evaluation'!$A$46:$F$120,3,0),""))&amp;""</f>
      </c>
      <c r="L174" t="s" s="64">
        <f>_xlfn.IFERROR(VLOOKUP($I174,'Institution Evaluation'!$A$55:$F$346,4,0),_xlfn.IFERROR(VLOOKUP($I174,'Privacy Analyst Evaluation'!$A$46:$F$120,4,0),""))&amp;""</f>
      </c>
      <c r="M174" t="s" s="64">
        <f>_xlfn.IFERROR(VLOOKUP($I174,'Institution Evaluation'!$A$55:$F$346,6,0),_xlfn.IFERROR(VLOOKUP($I174,'Privacy Analyst Evaluation'!$A$46:$F$120,6,0),""))&amp;""</f>
      </c>
      <c r="N174" s="338"/>
    </row>
    <row r="175" ht="18" customHeight="1">
      <c r="A175" t="s" s="64">
        <f>_xlfn.IFERROR(IF($A174+1&gt;'(backend scoring)'!$T$335,"",$A174+1),"")</f>
      </c>
      <c r="B175" t="s" s="64">
        <f>_xlfn.XLOOKUP($A175,'(backend scoring)'!$V$2:$V$333,'(backend scoring)'!$A$2:$A$333,"")</f>
      </c>
      <c r="C175" t="s" s="64">
        <f>_xlfn.IFERROR(VLOOKUP($B175,'Institution Evaluation'!$A$55:$F$346,2,0),_xlfn.IFERROR(VLOOKUP($B175,'Privacy Analyst Evaluation'!$A$46:$F$120,2,0),""))&amp;""</f>
      </c>
      <c r="D175" t="s" s="64">
        <f>_xlfn.IFERROR(VLOOKUP($B175,'Institution Evaluation'!$A$55:$F$346,3,0),_xlfn.IFERROR(VLOOKUP($B175,'Privacy Analyst Evaluation'!$A$46:$F$120,3,0),""))&amp;""</f>
      </c>
      <c r="E175" t="s" s="64">
        <f>_xlfn.IFERROR(VLOOKUP($B175,'Institution Evaluation'!$A$55:$F$346,4,0),_xlfn.IFERROR(VLOOKUP($B175,'Privacy Analyst Evaluation'!$A$46:$F$120,4,0),""))&amp;""</f>
      </c>
      <c r="F175" t="s" s="64">
        <f>_xlfn.IFERROR(VLOOKUP($B175,'Institution Evaluation'!$A$55:$F$346,6,0),_xlfn.IFERROR(VLOOKUP($B175,'Privacy Analyst Evaluation'!$A$46:$F$120,6,0),""))&amp;""</f>
      </c>
      <c r="G175" s="340"/>
      <c r="H175" t="s" s="64">
        <f>_xlfn.IFERROR(IF($H174+1&gt;'(backend scoring)'!$Q$335,"",$H174+1),"")</f>
      </c>
      <c r="I175" t="s" s="64">
        <f>_xlfn.XLOOKUP($H175,'(backend scoring)'!$S$2:$S$333,'(backend scoring)'!$A$2:$A$333,"")</f>
      </c>
      <c r="J175" t="s" s="64">
        <f>_xlfn.IFERROR(VLOOKUP($I175,'Institution Evaluation'!$A$55:$F$346,2,0),_xlfn.IFERROR(VLOOKUP($I175,'Privacy Analyst Evaluation'!$A$46:$F$120,2,0),""))</f>
      </c>
      <c r="K175" t="s" s="64">
        <f>_xlfn.IFERROR(VLOOKUP($I175,'Institution Evaluation'!$A$55:$F$346,3,0),_xlfn.IFERROR(VLOOKUP($I175,'Privacy Analyst Evaluation'!$A$46:$F$120,3,0),""))&amp;""</f>
      </c>
      <c r="L175" t="s" s="64">
        <f>_xlfn.IFERROR(VLOOKUP($I175,'Institution Evaluation'!$A$55:$F$346,4,0),_xlfn.IFERROR(VLOOKUP($I175,'Privacy Analyst Evaluation'!$A$46:$F$120,4,0),""))&amp;""</f>
      </c>
      <c r="M175" t="s" s="64">
        <f>_xlfn.IFERROR(VLOOKUP($I175,'Institution Evaluation'!$A$55:$F$346,6,0),_xlfn.IFERROR(VLOOKUP($I175,'Privacy Analyst Evaluation'!$A$46:$F$120,6,0),""))&amp;""</f>
      </c>
      <c r="N175" s="338"/>
    </row>
    <row r="176" ht="18" customHeight="1">
      <c r="A176" t="s" s="64">
        <f>_xlfn.IFERROR(IF($A175+1&gt;'(backend scoring)'!$T$335,"",$A175+1),"")</f>
      </c>
      <c r="B176" t="s" s="64">
        <f>_xlfn.XLOOKUP($A176,'(backend scoring)'!$V$2:$V$333,'(backend scoring)'!$A$2:$A$333,"")</f>
      </c>
      <c r="C176" t="s" s="64">
        <f>_xlfn.IFERROR(VLOOKUP($B176,'Institution Evaluation'!$A$55:$F$346,2,0),_xlfn.IFERROR(VLOOKUP($B176,'Privacy Analyst Evaluation'!$A$46:$F$120,2,0),""))&amp;""</f>
      </c>
      <c r="D176" t="s" s="64">
        <f>_xlfn.IFERROR(VLOOKUP($B176,'Institution Evaluation'!$A$55:$F$346,3,0),_xlfn.IFERROR(VLOOKUP($B176,'Privacy Analyst Evaluation'!$A$46:$F$120,3,0),""))&amp;""</f>
      </c>
      <c r="E176" t="s" s="64">
        <f>_xlfn.IFERROR(VLOOKUP($B176,'Institution Evaluation'!$A$55:$F$346,4,0),_xlfn.IFERROR(VLOOKUP($B176,'Privacy Analyst Evaluation'!$A$46:$F$120,4,0),""))&amp;""</f>
      </c>
      <c r="F176" t="s" s="64">
        <f>_xlfn.IFERROR(VLOOKUP($B176,'Institution Evaluation'!$A$55:$F$346,6,0),_xlfn.IFERROR(VLOOKUP($B176,'Privacy Analyst Evaluation'!$A$46:$F$120,6,0),""))&amp;""</f>
      </c>
      <c r="G176" s="340"/>
      <c r="H176" t="s" s="64">
        <f>_xlfn.IFERROR(IF($H175+1&gt;'(backend scoring)'!$Q$335,"",$H175+1),"")</f>
      </c>
      <c r="I176" t="s" s="64">
        <f>_xlfn.XLOOKUP($H176,'(backend scoring)'!$S$2:$S$333,'(backend scoring)'!$A$2:$A$333,"")</f>
      </c>
      <c r="J176" t="s" s="64">
        <f>_xlfn.IFERROR(VLOOKUP($I176,'Institution Evaluation'!$A$55:$F$346,2,0),_xlfn.IFERROR(VLOOKUP($I176,'Privacy Analyst Evaluation'!$A$46:$F$120,2,0),""))</f>
      </c>
      <c r="K176" t="s" s="64">
        <f>_xlfn.IFERROR(VLOOKUP($I176,'Institution Evaluation'!$A$55:$F$346,3,0),_xlfn.IFERROR(VLOOKUP($I176,'Privacy Analyst Evaluation'!$A$46:$F$120,3,0),""))&amp;""</f>
      </c>
      <c r="L176" t="s" s="64">
        <f>_xlfn.IFERROR(VLOOKUP($I176,'Institution Evaluation'!$A$55:$F$346,4,0),_xlfn.IFERROR(VLOOKUP($I176,'Privacy Analyst Evaluation'!$A$46:$F$120,4,0),""))&amp;""</f>
      </c>
      <c r="M176" t="s" s="64">
        <f>_xlfn.IFERROR(VLOOKUP($I176,'Institution Evaluation'!$A$55:$F$346,6,0),_xlfn.IFERROR(VLOOKUP($I176,'Privacy Analyst Evaluation'!$A$46:$F$120,6,0),""))&amp;""</f>
      </c>
      <c r="N176" s="338"/>
    </row>
    <row r="177" ht="18" customHeight="1">
      <c r="A177" t="s" s="64">
        <f>_xlfn.IFERROR(IF($A176+1&gt;'(backend scoring)'!$T$335,"",$A176+1),"")</f>
      </c>
      <c r="B177" t="s" s="64">
        <f>_xlfn.XLOOKUP($A177,'(backend scoring)'!$V$2:$V$333,'(backend scoring)'!$A$2:$A$333,"")</f>
      </c>
      <c r="C177" t="s" s="64">
        <f>_xlfn.IFERROR(VLOOKUP($B177,'Institution Evaluation'!$A$55:$F$346,2,0),_xlfn.IFERROR(VLOOKUP($B177,'Privacy Analyst Evaluation'!$A$46:$F$120,2,0),""))&amp;""</f>
      </c>
      <c r="D177" t="s" s="64">
        <f>_xlfn.IFERROR(VLOOKUP($B177,'Institution Evaluation'!$A$55:$F$346,3,0),_xlfn.IFERROR(VLOOKUP($B177,'Privacy Analyst Evaluation'!$A$46:$F$120,3,0),""))&amp;""</f>
      </c>
      <c r="E177" t="s" s="64">
        <f>_xlfn.IFERROR(VLOOKUP($B177,'Institution Evaluation'!$A$55:$F$346,4,0),_xlfn.IFERROR(VLOOKUP($B177,'Privacy Analyst Evaluation'!$A$46:$F$120,4,0),""))&amp;""</f>
      </c>
      <c r="F177" t="s" s="64">
        <f>_xlfn.IFERROR(VLOOKUP($B177,'Institution Evaluation'!$A$55:$F$346,6,0),_xlfn.IFERROR(VLOOKUP($B177,'Privacy Analyst Evaluation'!$A$46:$F$120,6,0),""))&amp;""</f>
      </c>
      <c r="G177" s="340"/>
      <c r="H177" t="s" s="64">
        <f>_xlfn.IFERROR(IF($H176+1&gt;'(backend scoring)'!$Q$335,"",$H176+1),"")</f>
      </c>
      <c r="I177" t="s" s="64">
        <f>_xlfn.XLOOKUP($H177,'(backend scoring)'!$S$2:$S$333,'(backend scoring)'!$A$2:$A$333,"")</f>
      </c>
      <c r="J177" t="s" s="64">
        <f>_xlfn.IFERROR(VLOOKUP($I177,'Institution Evaluation'!$A$55:$F$346,2,0),_xlfn.IFERROR(VLOOKUP($I177,'Privacy Analyst Evaluation'!$A$46:$F$120,2,0),""))</f>
      </c>
      <c r="K177" t="s" s="64">
        <f>_xlfn.IFERROR(VLOOKUP($I177,'Institution Evaluation'!$A$55:$F$346,3,0),_xlfn.IFERROR(VLOOKUP($I177,'Privacy Analyst Evaluation'!$A$46:$F$120,3,0),""))&amp;""</f>
      </c>
      <c r="L177" t="s" s="64">
        <f>_xlfn.IFERROR(VLOOKUP($I177,'Institution Evaluation'!$A$55:$F$346,4,0),_xlfn.IFERROR(VLOOKUP($I177,'Privacy Analyst Evaluation'!$A$46:$F$120,4,0),""))&amp;""</f>
      </c>
      <c r="M177" t="s" s="64">
        <f>_xlfn.IFERROR(VLOOKUP($I177,'Institution Evaluation'!$A$55:$F$346,6,0),_xlfn.IFERROR(VLOOKUP($I177,'Privacy Analyst Evaluation'!$A$46:$F$120,6,0),""))&amp;""</f>
      </c>
      <c r="N177" s="338"/>
    </row>
    <row r="178" ht="18" customHeight="1">
      <c r="A178" t="s" s="64">
        <f>_xlfn.IFERROR(IF($A177+1&gt;'(backend scoring)'!$T$335,"",$A177+1),"")</f>
      </c>
      <c r="B178" t="s" s="64">
        <f>_xlfn.XLOOKUP($A178,'(backend scoring)'!$V$2:$V$333,'(backend scoring)'!$A$2:$A$333,"")</f>
      </c>
      <c r="C178" t="s" s="64">
        <f>_xlfn.IFERROR(VLOOKUP($B178,'Institution Evaluation'!$A$55:$F$346,2,0),_xlfn.IFERROR(VLOOKUP($B178,'Privacy Analyst Evaluation'!$A$46:$F$120,2,0),""))&amp;""</f>
      </c>
      <c r="D178" t="s" s="64">
        <f>_xlfn.IFERROR(VLOOKUP($B178,'Institution Evaluation'!$A$55:$F$346,3,0),_xlfn.IFERROR(VLOOKUP($B178,'Privacy Analyst Evaluation'!$A$46:$F$120,3,0),""))&amp;""</f>
      </c>
      <c r="E178" t="s" s="64">
        <f>_xlfn.IFERROR(VLOOKUP($B178,'Institution Evaluation'!$A$55:$F$346,4,0),_xlfn.IFERROR(VLOOKUP($B178,'Privacy Analyst Evaluation'!$A$46:$F$120,4,0),""))&amp;""</f>
      </c>
      <c r="F178" t="s" s="64">
        <f>_xlfn.IFERROR(VLOOKUP($B178,'Institution Evaluation'!$A$55:$F$346,6,0),_xlfn.IFERROR(VLOOKUP($B178,'Privacy Analyst Evaluation'!$A$46:$F$120,6,0),""))&amp;""</f>
      </c>
      <c r="G178" s="340"/>
      <c r="H178" t="s" s="64">
        <f>_xlfn.IFERROR(IF($H177+1&gt;'(backend scoring)'!$Q$335,"",$H177+1),"")</f>
      </c>
      <c r="I178" t="s" s="64">
        <f>_xlfn.XLOOKUP($H178,'(backend scoring)'!$S$2:$S$333,'(backend scoring)'!$A$2:$A$333,"")</f>
      </c>
      <c r="J178" t="s" s="64">
        <f>_xlfn.IFERROR(VLOOKUP($I178,'Institution Evaluation'!$A$55:$F$346,2,0),_xlfn.IFERROR(VLOOKUP($I178,'Privacy Analyst Evaluation'!$A$46:$F$120,2,0),""))</f>
      </c>
      <c r="K178" t="s" s="64">
        <f>_xlfn.IFERROR(VLOOKUP($I178,'Institution Evaluation'!$A$55:$F$346,3,0),_xlfn.IFERROR(VLOOKUP($I178,'Privacy Analyst Evaluation'!$A$46:$F$120,3,0),""))&amp;""</f>
      </c>
      <c r="L178" t="s" s="64">
        <f>_xlfn.IFERROR(VLOOKUP($I178,'Institution Evaluation'!$A$55:$F$346,4,0),_xlfn.IFERROR(VLOOKUP($I178,'Privacy Analyst Evaluation'!$A$46:$F$120,4,0),""))&amp;""</f>
      </c>
      <c r="M178" t="s" s="64">
        <f>_xlfn.IFERROR(VLOOKUP($I178,'Institution Evaluation'!$A$55:$F$346,6,0),_xlfn.IFERROR(VLOOKUP($I178,'Privacy Analyst Evaluation'!$A$46:$F$120,6,0),""))&amp;""</f>
      </c>
      <c r="N178" s="338"/>
    </row>
    <row r="179" ht="18" customHeight="1">
      <c r="A179" t="s" s="64">
        <f>_xlfn.IFERROR(IF($A178+1&gt;'(backend scoring)'!$T$335,"",$A178+1),"")</f>
      </c>
      <c r="B179" t="s" s="64">
        <f>_xlfn.XLOOKUP($A179,'(backend scoring)'!$V$2:$V$333,'(backend scoring)'!$A$2:$A$333,"")</f>
      </c>
      <c r="C179" t="s" s="64">
        <f>_xlfn.IFERROR(VLOOKUP($B179,'Institution Evaluation'!$A$55:$F$346,2,0),_xlfn.IFERROR(VLOOKUP($B179,'Privacy Analyst Evaluation'!$A$46:$F$120,2,0),""))&amp;""</f>
      </c>
      <c r="D179" t="s" s="64">
        <f>_xlfn.IFERROR(VLOOKUP($B179,'Institution Evaluation'!$A$55:$F$346,3,0),_xlfn.IFERROR(VLOOKUP($B179,'Privacy Analyst Evaluation'!$A$46:$F$120,3,0),""))&amp;""</f>
      </c>
      <c r="E179" t="s" s="64">
        <f>_xlfn.IFERROR(VLOOKUP($B179,'Institution Evaluation'!$A$55:$F$346,4,0),_xlfn.IFERROR(VLOOKUP($B179,'Privacy Analyst Evaluation'!$A$46:$F$120,4,0),""))&amp;""</f>
      </c>
      <c r="F179" t="s" s="64">
        <f>_xlfn.IFERROR(VLOOKUP($B179,'Institution Evaluation'!$A$55:$F$346,6,0),_xlfn.IFERROR(VLOOKUP($B179,'Privacy Analyst Evaluation'!$A$46:$F$120,6,0),""))&amp;""</f>
      </c>
      <c r="G179" s="340"/>
      <c r="H179" t="s" s="64">
        <f>_xlfn.IFERROR(IF($H178+1&gt;'(backend scoring)'!$Q$335,"",$H178+1),"")</f>
      </c>
      <c r="I179" t="s" s="64">
        <f>_xlfn.XLOOKUP($H179,'(backend scoring)'!$S$2:$S$333,'(backend scoring)'!$A$2:$A$333,"")</f>
      </c>
      <c r="J179" t="s" s="64">
        <f>_xlfn.IFERROR(VLOOKUP($I179,'Institution Evaluation'!$A$55:$F$346,2,0),_xlfn.IFERROR(VLOOKUP($I179,'Privacy Analyst Evaluation'!$A$46:$F$120,2,0),""))</f>
      </c>
      <c r="K179" t="s" s="64">
        <f>_xlfn.IFERROR(VLOOKUP($I179,'Institution Evaluation'!$A$55:$F$346,3,0),_xlfn.IFERROR(VLOOKUP($I179,'Privacy Analyst Evaluation'!$A$46:$F$120,3,0),""))&amp;""</f>
      </c>
      <c r="L179" t="s" s="64">
        <f>_xlfn.IFERROR(VLOOKUP($I179,'Institution Evaluation'!$A$55:$F$346,4,0),_xlfn.IFERROR(VLOOKUP($I179,'Privacy Analyst Evaluation'!$A$46:$F$120,4,0),""))&amp;""</f>
      </c>
      <c r="M179" t="s" s="64">
        <f>_xlfn.IFERROR(VLOOKUP($I179,'Institution Evaluation'!$A$55:$F$346,6,0),_xlfn.IFERROR(VLOOKUP($I179,'Privacy Analyst Evaluation'!$A$46:$F$120,6,0),""))&amp;""</f>
      </c>
      <c r="N179" s="338"/>
    </row>
    <row r="180" ht="18" customHeight="1">
      <c r="A180" t="s" s="64">
        <f>_xlfn.IFERROR(IF($A179+1&gt;'(backend scoring)'!$T$335,"",$A179+1),"")</f>
      </c>
      <c r="B180" t="s" s="64">
        <f>_xlfn.XLOOKUP($A180,'(backend scoring)'!$V$2:$V$333,'(backend scoring)'!$A$2:$A$333,"")</f>
      </c>
      <c r="C180" t="s" s="64">
        <f>_xlfn.IFERROR(VLOOKUP($B180,'Institution Evaluation'!$A$55:$F$346,2,0),_xlfn.IFERROR(VLOOKUP($B180,'Privacy Analyst Evaluation'!$A$46:$F$120,2,0),""))&amp;""</f>
      </c>
      <c r="D180" t="s" s="64">
        <f>_xlfn.IFERROR(VLOOKUP($B180,'Institution Evaluation'!$A$55:$F$346,3,0),_xlfn.IFERROR(VLOOKUP($B180,'Privacy Analyst Evaluation'!$A$46:$F$120,3,0),""))&amp;""</f>
      </c>
      <c r="E180" t="s" s="64">
        <f>_xlfn.IFERROR(VLOOKUP($B180,'Institution Evaluation'!$A$55:$F$346,4,0),_xlfn.IFERROR(VLOOKUP($B180,'Privacy Analyst Evaluation'!$A$46:$F$120,4,0),""))&amp;""</f>
      </c>
      <c r="F180" t="s" s="64">
        <f>_xlfn.IFERROR(VLOOKUP($B180,'Institution Evaluation'!$A$55:$F$346,6,0),_xlfn.IFERROR(VLOOKUP($B180,'Privacy Analyst Evaluation'!$A$46:$F$120,6,0),""))&amp;""</f>
      </c>
      <c r="G180" s="340"/>
      <c r="H180" t="s" s="64">
        <f>_xlfn.IFERROR(IF($H179+1&gt;'(backend scoring)'!$Q$335,"",$H179+1),"")</f>
      </c>
      <c r="I180" t="s" s="64">
        <f>_xlfn.XLOOKUP($H180,'(backend scoring)'!$S$2:$S$333,'(backend scoring)'!$A$2:$A$333,"")</f>
      </c>
      <c r="J180" t="s" s="64">
        <f>_xlfn.IFERROR(VLOOKUP($I180,'Institution Evaluation'!$A$55:$F$346,2,0),_xlfn.IFERROR(VLOOKUP($I180,'Privacy Analyst Evaluation'!$A$46:$F$120,2,0),""))</f>
      </c>
      <c r="K180" t="s" s="64">
        <f>_xlfn.IFERROR(VLOOKUP($I180,'Institution Evaluation'!$A$55:$F$346,3,0),_xlfn.IFERROR(VLOOKUP($I180,'Privacy Analyst Evaluation'!$A$46:$F$120,3,0),""))&amp;""</f>
      </c>
      <c r="L180" t="s" s="64">
        <f>_xlfn.IFERROR(VLOOKUP($I180,'Institution Evaluation'!$A$55:$F$346,4,0),_xlfn.IFERROR(VLOOKUP($I180,'Privacy Analyst Evaluation'!$A$46:$F$120,4,0),""))&amp;""</f>
      </c>
      <c r="M180" t="s" s="64">
        <f>_xlfn.IFERROR(VLOOKUP($I180,'Institution Evaluation'!$A$55:$F$346,6,0),_xlfn.IFERROR(VLOOKUP($I180,'Privacy Analyst Evaluation'!$A$46:$F$120,6,0),""))&amp;""</f>
      </c>
      <c r="N180" s="338"/>
    </row>
    <row r="181" ht="18" customHeight="1">
      <c r="A181" t="s" s="64">
        <f>_xlfn.IFERROR(IF($A180+1&gt;'(backend scoring)'!$T$335,"",$A180+1),"")</f>
      </c>
      <c r="B181" t="s" s="64">
        <f>_xlfn.XLOOKUP($A181,'(backend scoring)'!$V$2:$V$333,'(backend scoring)'!$A$2:$A$333,"")</f>
      </c>
      <c r="C181" t="s" s="64">
        <f>_xlfn.IFERROR(VLOOKUP($B181,'Institution Evaluation'!$A$55:$F$346,2,0),_xlfn.IFERROR(VLOOKUP($B181,'Privacy Analyst Evaluation'!$A$46:$F$120,2,0),""))&amp;""</f>
      </c>
      <c r="D181" t="s" s="64">
        <f>_xlfn.IFERROR(VLOOKUP($B181,'Institution Evaluation'!$A$55:$F$346,3,0),_xlfn.IFERROR(VLOOKUP($B181,'Privacy Analyst Evaluation'!$A$46:$F$120,3,0),""))&amp;""</f>
      </c>
      <c r="E181" t="s" s="64">
        <f>_xlfn.IFERROR(VLOOKUP($B181,'Institution Evaluation'!$A$55:$F$346,4,0),_xlfn.IFERROR(VLOOKUP($B181,'Privacy Analyst Evaluation'!$A$46:$F$120,4,0),""))&amp;""</f>
      </c>
      <c r="F181" t="s" s="64">
        <f>_xlfn.IFERROR(VLOOKUP($B181,'Institution Evaluation'!$A$55:$F$346,6,0),_xlfn.IFERROR(VLOOKUP($B181,'Privacy Analyst Evaluation'!$A$46:$F$120,6,0),""))&amp;""</f>
      </c>
      <c r="G181" s="340"/>
      <c r="H181" t="s" s="64">
        <f>_xlfn.IFERROR(IF($H180+1&gt;'(backend scoring)'!$Q$335,"",$H180+1),"")</f>
      </c>
      <c r="I181" t="s" s="64">
        <f>_xlfn.XLOOKUP($H181,'(backend scoring)'!$S$2:$S$333,'(backend scoring)'!$A$2:$A$333,"")</f>
      </c>
      <c r="J181" t="s" s="64">
        <f>_xlfn.IFERROR(VLOOKUP($I181,'Institution Evaluation'!$A$55:$F$346,2,0),_xlfn.IFERROR(VLOOKUP($I181,'Privacy Analyst Evaluation'!$A$46:$F$120,2,0),""))</f>
      </c>
      <c r="K181" t="s" s="64">
        <f>_xlfn.IFERROR(VLOOKUP($I181,'Institution Evaluation'!$A$55:$F$346,3,0),_xlfn.IFERROR(VLOOKUP($I181,'Privacy Analyst Evaluation'!$A$46:$F$120,3,0),""))&amp;""</f>
      </c>
      <c r="L181" t="s" s="64">
        <f>_xlfn.IFERROR(VLOOKUP($I181,'Institution Evaluation'!$A$55:$F$346,4,0),_xlfn.IFERROR(VLOOKUP($I181,'Privacy Analyst Evaluation'!$A$46:$F$120,4,0),""))&amp;""</f>
      </c>
      <c r="M181" t="s" s="64">
        <f>_xlfn.IFERROR(VLOOKUP($I181,'Institution Evaluation'!$A$55:$F$346,6,0),_xlfn.IFERROR(VLOOKUP($I181,'Privacy Analyst Evaluation'!$A$46:$F$120,6,0),""))&amp;""</f>
      </c>
      <c r="N181" s="338"/>
    </row>
    <row r="182" ht="18" customHeight="1">
      <c r="A182" t="s" s="64">
        <f>_xlfn.IFERROR(IF($A181+1&gt;'(backend scoring)'!$T$335,"",$A181+1),"")</f>
      </c>
      <c r="B182" t="s" s="64">
        <f>_xlfn.XLOOKUP($A182,'(backend scoring)'!$V$2:$V$333,'(backend scoring)'!$A$2:$A$333,"")</f>
      </c>
      <c r="C182" t="s" s="64">
        <f>_xlfn.IFERROR(VLOOKUP($B182,'Institution Evaluation'!$A$55:$F$346,2,0),_xlfn.IFERROR(VLOOKUP($B182,'Privacy Analyst Evaluation'!$A$46:$F$120,2,0),""))&amp;""</f>
      </c>
      <c r="D182" t="s" s="64">
        <f>_xlfn.IFERROR(VLOOKUP($B182,'Institution Evaluation'!$A$55:$F$346,3,0),_xlfn.IFERROR(VLOOKUP($B182,'Privacy Analyst Evaluation'!$A$46:$F$120,3,0),""))&amp;""</f>
      </c>
      <c r="E182" t="s" s="64">
        <f>_xlfn.IFERROR(VLOOKUP($B182,'Institution Evaluation'!$A$55:$F$346,4,0),_xlfn.IFERROR(VLOOKUP($B182,'Privacy Analyst Evaluation'!$A$46:$F$120,4,0),""))&amp;""</f>
      </c>
      <c r="F182" t="s" s="64">
        <f>_xlfn.IFERROR(VLOOKUP($B182,'Institution Evaluation'!$A$55:$F$346,6,0),_xlfn.IFERROR(VLOOKUP($B182,'Privacy Analyst Evaluation'!$A$46:$F$120,6,0),""))&amp;""</f>
      </c>
      <c r="G182" s="340"/>
      <c r="H182" t="s" s="64">
        <f>_xlfn.IFERROR(IF($H181+1&gt;'(backend scoring)'!$Q$335,"",$H181+1),"")</f>
      </c>
      <c r="I182" t="s" s="64">
        <f>_xlfn.XLOOKUP($H182,'(backend scoring)'!$S$2:$S$333,'(backend scoring)'!$A$2:$A$333,"")</f>
      </c>
      <c r="J182" t="s" s="64">
        <f>_xlfn.IFERROR(VLOOKUP($I182,'Institution Evaluation'!$A$55:$F$346,2,0),_xlfn.IFERROR(VLOOKUP($I182,'Privacy Analyst Evaluation'!$A$46:$F$120,2,0),""))</f>
      </c>
      <c r="K182" t="s" s="64">
        <f>_xlfn.IFERROR(VLOOKUP($I182,'Institution Evaluation'!$A$55:$F$346,3,0),_xlfn.IFERROR(VLOOKUP($I182,'Privacy Analyst Evaluation'!$A$46:$F$120,3,0),""))&amp;""</f>
      </c>
      <c r="L182" t="s" s="64">
        <f>_xlfn.IFERROR(VLOOKUP($I182,'Institution Evaluation'!$A$55:$F$346,4,0),_xlfn.IFERROR(VLOOKUP($I182,'Privacy Analyst Evaluation'!$A$46:$F$120,4,0),""))&amp;""</f>
      </c>
      <c r="M182" t="s" s="64">
        <f>_xlfn.IFERROR(VLOOKUP($I182,'Institution Evaluation'!$A$55:$F$346,6,0),_xlfn.IFERROR(VLOOKUP($I182,'Privacy Analyst Evaluation'!$A$46:$F$120,6,0),""))&amp;""</f>
      </c>
      <c r="N182" s="338"/>
    </row>
    <row r="183" ht="18" customHeight="1">
      <c r="A183" t="s" s="64">
        <f>_xlfn.IFERROR(IF($A182+1&gt;'(backend scoring)'!$T$335,"",$A182+1),"")</f>
      </c>
      <c r="B183" t="s" s="64">
        <f>_xlfn.XLOOKUP($A183,'(backend scoring)'!$V$2:$V$333,'(backend scoring)'!$A$2:$A$333,"")</f>
      </c>
      <c r="C183" t="s" s="64">
        <f>_xlfn.IFERROR(VLOOKUP($B183,'Institution Evaluation'!$A$55:$F$346,2,0),_xlfn.IFERROR(VLOOKUP($B183,'Privacy Analyst Evaluation'!$A$46:$F$120,2,0),""))&amp;""</f>
      </c>
      <c r="D183" t="s" s="64">
        <f>_xlfn.IFERROR(VLOOKUP($B183,'Institution Evaluation'!$A$55:$F$346,3,0),_xlfn.IFERROR(VLOOKUP($B183,'Privacy Analyst Evaluation'!$A$46:$F$120,3,0),""))&amp;""</f>
      </c>
      <c r="E183" t="s" s="64">
        <f>_xlfn.IFERROR(VLOOKUP($B183,'Institution Evaluation'!$A$55:$F$346,4,0),_xlfn.IFERROR(VLOOKUP($B183,'Privacy Analyst Evaluation'!$A$46:$F$120,4,0),""))&amp;""</f>
      </c>
      <c r="F183" t="s" s="64">
        <f>_xlfn.IFERROR(VLOOKUP($B183,'Institution Evaluation'!$A$55:$F$346,6,0),_xlfn.IFERROR(VLOOKUP($B183,'Privacy Analyst Evaluation'!$A$46:$F$120,6,0),""))&amp;""</f>
      </c>
      <c r="G183" s="340"/>
      <c r="H183" t="s" s="64">
        <f>_xlfn.IFERROR(IF($H182+1&gt;'(backend scoring)'!$Q$335,"",$H182+1),"")</f>
      </c>
      <c r="I183" t="s" s="64">
        <f>_xlfn.XLOOKUP($H183,'(backend scoring)'!$S$2:$S$333,'(backend scoring)'!$A$2:$A$333,"")</f>
      </c>
      <c r="J183" t="s" s="64">
        <f>_xlfn.IFERROR(VLOOKUP($I183,'Institution Evaluation'!$A$55:$F$346,2,0),_xlfn.IFERROR(VLOOKUP($I183,'Privacy Analyst Evaluation'!$A$46:$F$120,2,0),""))</f>
      </c>
      <c r="K183" t="s" s="64">
        <f>_xlfn.IFERROR(VLOOKUP($I183,'Institution Evaluation'!$A$55:$F$346,3,0),_xlfn.IFERROR(VLOOKUP($I183,'Privacy Analyst Evaluation'!$A$46:$F$120,3,0),""))&amp;""</f>
      </c>
      <c r="L183" t="s" s="64">
        <f>_xlfn.IFERROR(VLOOKUP($I183,'Institution Evaluation'!$A$55:$F$346,4,0),_xlfn.IFERROR(VLOOKUP($I183,'Privacy Analyst Evaluation'!$A$46:$F$120,4,0),""))&amp;""</f>
      </c>
      <c r="M183" t="s" s="64">
        <f>_xlfn.IFERROR(VLOOKUP($I183,'Institution Evaluation'!$A$55:$F$346,6,0),_xlfn.IFERROR(VLOOKUP($I183,'Privacy Analyst Evaluation'!$A$46:$F$120,6,0),""))&amp;""</f>
      </c>
      <c r="N183" s="338"/>
    </row>
    <row r="184" ht="18" customHeight="1">
      <c r="A184" t="s" s="64">
        <f>_xlfn.IFERROR(IF($A183+1&gt;'(backend scoring)'!$T$335,"",$A183+1),"")</f>
      </c>
      <c r="B184" t="s" s="64">
        <f>_xlfn.XLOOKUP($A184,'(backend scoring)'!$V$2:$V$333,'(backend scoring)'!$A$2:$A$333,"")</f>
      </c>
      <c r="C184" t="s" s="64">
        <f>_xlfn.IFERROR(VLOOKUP($B184,'Institution Evaluation'!$A$55:$F$346,2,0),_xlfn.IFERROR(VLOOKUP($B184,'Privacy Analyst Evaluation'!$A$46:$F$120,2,0),""))&amp;""</f>
      </c>
      <c r="D184" t="s" s="64">
        <f>_xlfn.IFERROR(VLOOKUP($B184,'Institution Evaluation'!$A$55:$F$346,3,0),_xlfn.IFERROR(VLOOKUP($B184,'Privacy Analyst Evaluation'!$A$46:$F$120,3,0),""))&amp;""</f>
      </c>
      <c r="E184" t="s" s="64">
        <f>_xlfn.IFERROR(VLOOKUP($B184,'Institution Evaluation'!$A$55:$F$346,4,0),_xlfn.IFERROR(VLOOKUP($B184,'Privacy Analyst Evaluation'!$A$46:$F$120,4,0),""))&amp;""</f>
      </c>
      <c r="F184" t="s" s="64">
        <f>_xlfn.IFERROR(VLOOKUP($B184,'Institution Evaluation'!$A$55:$F$346,6,0),_xlfn.IFERROR(VLOOKUP($B184,'Privacy Analyst Evaluation'!$A$46:$F$120,6,0),""))&amp;""</f>
      </c>
      <c r="G184" s="340"/>
      <c r="H184" t="s" s="64">
        <f>_xlfn.IFERROR(IF($H183+1&gt;'(backend scoring)'!$Q$335,"",$H183+1),"")</f>
      </c>
      <c r="I184" t="s" s="64">
        <f>_xlfn.XLOOKUP($H184,'(backend scoring)'!$S$2:$S$333,'(backend scoring)'!$A$2:$A$333,"")</f>
      </c>
      <c r="J184" t="s" s="64">
        <f>_xlfn.IFERROR(VLOOKUP($I184,'Institution Evaluation'!$A$55:$F$346,2,0),_xlfn.IFERROR(VLOOKUP($I184,'Privacy Analyst Evaluation'!$A$46:$F$120,2,0),""))</f>
      </c>
      <c r="K184" t="s" s="64">
        <f>_xlfn.IFERROR(VLOOKUP($I184,'Institution Evaluation'!$A$55:$F$346,3,0),_xlfn.IFERROR(VLOOKUP($I184,'Privacy Analyst Evaluation'!$A$46:$F$120,3,0),""))&amp;""</f>
      </c>
      <c r="L184" t="s" s="64">
        <f>_xlfn.IFERROR(VLOOKUP($I184,'Institution Evaluation'!$A$55:$F$346,4,0),_xlfn.IFERROR(VLOOKUP($I184,'Privacy Analyst Evaluation'!$A$46:$F$120,4,0),""))&amp;""</f>
      </c>
      <c r="M184" t="s" s="64">
        <f>_xlfn.IFERROR(VLOOKUP($I184,'Institution Evaluation'!$A$55:$F$346,6,0),_xlfn.IFERROR(VLOOKUP($I184,'Privacy Analyst Evaluation'!$A$46:$F$120,6,0),""))&amp;""</f>
      </c>
      <c r="N184" s="338"/>
    </row>
    <row r="185" ht="18" customHeight="1">
      <c r="A185" t="s" s="64">
        <f>_xlfn.IFERROR(IF($A184+1&gt;'(backend scoring)'!$T$335,"",$A184+1),"")</f>
      </c>
      <c r="B185" t="s" s="64">
        <f>_xlfn.XLOOKUP($A185,'(backend scoring)'!$V$2:$V$333,'(backend scoring)'!$A$2:$A$333,"")</f>
      </c>
      <c r="C185" t="s" s="64">
        <f>_xlfn.IFERROR(VLOOKUP($B185,'Institution Evaluation'!$A$55:$F$346,2,0),_xlfn.IFERROR(VLOOKUP($B185,'Privacy Analyst Evaluation'!$A$46:$F$120,2,0),""))&amp;""</f>
      </c>
      <c r="D185" t="s" s="64">
        <f>_xlfn.IFERROR(VLOOKUP($B185,'Institution Evaluation'!$A$55:$F$346,3,0),_xlfn.IFERROR(VLOOKUP($B185,'Privacy Analyst Evaluation'!$A$46:$F$120,3,0),""))&amp;""</f>
      </c>
      <c r="E185" t="s" s="64">
        <f>_xlfn.IFERROR(VLOOKUP($B185,'Institution Evaluation'!$A$55:$F$346,4,0),_xlfn.IFERROR(VLOOKUP($B185,'Privacy Analyst Evaluation'!$A$46:$F$120,4,0),""))&amp;""</f>
      </c>
      <c r="F185" t="s" s="64">
        <f>_xlfn.IFERROR(VLOOKUP($B185,'Institution Evaluation'!$A$55:$F$346,6,0),_xlfn.IFERROR(VLOOKUP($B185,'Privacy Analyst Evaluation'!$A$46:$F$120,6,0),""))&amp;""</f>
      </c>
      <c r="G185" s="340"/>
      <c r="H185" t="s" s="64">
        <f>_xlfn.IFERROR(IF($H184+1&gt;'(backend scoring)'!$Q$335,"",$H184+1),"")</f>
      </c>
      <c r="I185" t="s" s="64">
        <f>_xlfn.XLOOKUP($H185,'(backend scoring)'!$S$2:$S$333,'(backend scoring)'!$A$2:$A$333,"")</f>
      </c>
      <c r="J185" t="s" s="64">
        <f>_xlfn.IFERROR(VLOOKUP($I185,'Institution Evaluation'!$A$55:$F$346,2,0),_xlfn.IFERROR(VLOOKUP($I185,'Privacy Analyst Evaluation'!$A$46:$F$120,2,0),""))</f>
      </c>
      <c r="K185" t="s" s="64">
        <f>_xlfn.IFERROR(VLOOKUP($I185,'Institution Evaluation'!$A$55:$F$346,3,0),_xlfn.IFERROR(VLOOKUP($I185,'Privacy Analyst Evaluation'!$A$46:$F$120,3,0),""))&amp;""</f>
      </c>
      <c r="L185" t="s" s="64">
        <f>_xlfn.IFERROR(VLOOKUP($I185,'Institution Evaluation'!$A$55:$F$346,4,0),_xlfn.IFERROR(VLOOKUP($I185,'Privacy Analyst Evaluation'!$A$46:$F$120,4,0),""))&amp;""</f>
      </c>
      <c r="M185" t="s" s="64">
        <f>_xlfn.IFERROR(VLOOKUP($I185,'Institution Evaluation'!$A$55:$F$346,6,0),_xlfn.IFERROR(VLOOKUP($I185,'Privacy Analyst Evaluation'!$A$46:$F$120,6,0),""))&amp;""</f>
      </c>
      <c r="N185" s="338"/>
    </row>
    <row r="186" ht="18" customHeight="1">
      <c r="A186" t="s" s="64">
        <f>_xlfn.IFERROR(IF($A185+1&gt;'(backend scoring)'!$T$335,"",$A185+1),"")</f>
      </c>
      <c r="B186" t="s" s="64">
        <f>_xlfn.XLOOKUP($A186,'(backend scoring)'!$V$2:$V$333,'(backend scoring)'!$A$2:$A$333,"")</f>
      </c>
      <c r="C186" t="s" s="64">
        <f>_xlfn.IFERROR(VLOOKUP($B186,'Institution Evaluation'!$A$55:$F$346,2,0),_xlfn.IFERROR(VLOOKUP($B186,'Privacy Analyst Evaluation'!$A$46:$F$120,2,0),""))&amp;""</f>
      </c>
      <c r="D186" t="s" s="64">
        <f>_xlfn.IFERROR(VLOOKUP($B186,'Institution Evaluation'!$A$55:$F$346,3,0),_xlfn.IFERROR(VLOOKUP($B186,'Privacy Analyst Evaluation'!$A$46:$F$120,3,0),""))&amp;""</f>
      </c>
      <c r="E186" t="s" s="64">
        <f>_xlfn.IFERROR(VLOOKUP($B186,'Institution Evaluation'!$A$55:$F$346,4,0),_xlfn.IFERROR(VLOOKUP($B186,'Privacy Analyst Evaluation'!$A$46:$F$120,4,0),""))&amp;""</f>
      </c>
      <c r="F186" t="s" s="64">
        <f>_xlfn.IFERROR(VLOOKUP($B186,'Institution Evaluation'!$A$55:$F$346,6,0),_xlfn.IFERROR(VLOOKUP($B186,'Privacy Analyst Evaluation'!$A$46:$F$120,6,0),""))&amp;""</f>
      </c>
      <c r="G186" s="340"/>
      <c r="H186" t="s" s="64">
        <f>_xlfn.IFERROR(IF($H185+1&gt;'(backend scoring)'!$Q$335,"",$H185+1),"")</f>
      </c>
      <c r="I186" t="s" s="64">
        <f>_xlfn.XLOOKUP($H186,'(backend scoring)'!$S$2:$S$333,'(backend scoring)'!$A$2:$A$333,"")</f>
      </c>
      <c r="J186" t="s" s="64">
        <f>_xlfn.IFERROR(VLOOKUP($I186,'Institution Evaluation'!$A$55:$F$346,2,0),_xlfn.IFERROR(VLOOKUP($I186,'Privacy Analyst Evaluation'!$A$46:$F$120,2,0),""))</f>
      </c>
      <c r="K186" t="s" s="64">
        <f>_xlfn.IFERROR(VLOOKUP($I186,'Institution Evaluation'!$A$55:$F$346,3,0),_xlfn.IFERROR(VLOOKUP($I186,'Privacy Analyst Evaluation'!$A$46:$F$120,3,0),""))&amp;""</f>
      </c>
      <c r="L186" t="s" s="64">
        <f>_xlfn.IFERROR(VLOOKUP($I186,'Institution Evaluation'!$A$55:$F$346,4,0),_xlfn.IFERROR(VLOOKUP($I186,'Privacy Analyst Evaluation'!$A$46:$F$120,4,0),""))&amp;""</f>
      </c>
      <c r="M186" t="s" s="64">
        <f>_xlfn.IFERROR(VLOOKUP($I186,'Institution Evaluation'!$A$55:$F$346,6,0),_xlfn.IFERROR(VLOOKUP($I186,'Privacy Analyst Evaluation'!$A$46:$F$120,6,0),""))&amp;""</f>
      </c>
      <c r="N186" s="338"/>
    </row>
    <row r="187" ht="18" customHeight="1">
      <c r="A187" t="s" s="64">
        <f>_xlfn.IFERROR(IF($A186+1&gt;'(backend scoring)'!$T$335,"",$A186+1),"")</f>
      </c>
      <c r="B187" t="s" s="64">
        <f>_xlfn.XLOOKUP($A187,'(backend scoring)'!$V$2:$V$333,'(backend scoring)'!$A$2:$A$333,"")</f>
      </c>
      <c r="C187" t="s" s="64">
        <f>_xlfn.IFERROR(VLOOKUP($B187,'Institution Evaluation'!$A$55:$F$346,2,0),_xlfn.IFERROR(VLOOKUP($B187,'Privacy Analyst Evaluation'!$A$46:$F$120,2,0),""))&amp;""</f>
      </c>
      <c r="D187" t="s" s="64">
        <f>_xlfn.IFERROR(VLOOKUP($B187,'Institution Evaluation'!$A$55:$F$346,3,0),_xlfn.IFERROR(VLOOKUP($B187,'Privacy Analyst Evaluation'!$A$46:$F$120,3,0),""))&amp;""</f>
      </c>
      <c r="E187" t="s" s="64">
        <f>_xlfn.IFERROR(VLOOKUP($B187,'Institution Evaluation'!$A$55:$F$346,4,0),_xlfn.IFERROR(VLOOKUP($B187,'Privacy Analyst Evaluation'!$A$46:$F$120,4,0),""))&amp;""</f>
      </c>
      <c r="F187" t="s" s="64">
        <f>_xlfn.IFERROR(VLOOKUP($B187,'Institution Evaluation'!$A$55:$F$346,6,0),_xlfn.IFERROR(VLOOKUP($B187,'Privacy Analyst Evaluation'!$A$46:$F$120,6,0),""))&amp;""</f>
      </c>
      <c r="G187" s="340"/>
      <c r="H187" t="s" s="64">
        <f>_xlfn.IFERROR(IF($H186+1&gt;'(backend scoring)'!$Q$335,"",$H186+1),"")</f>
      </c>
      <c r="I187" t="s" s="64">
        <f>_xlfn.XLOOKUP($H187,'(backend scoring)'!$S$2:$S$333,'(backend scoring)'!$A$2:$A$333,"")</f>
      </c>
      <c r="J187" t="s" s="64">
        <f>_xlfn.IFERROR(VLOOKUP($I187,'Institution Evaluation'!$A$55:$F$346,2,0),_xlfn.IFERROR(VLOOKUP($I187,'Privacy Analyst Evaluation'!$A$46:$F$120,2,0),""))</f>
      </c>
      <c r="K187" t="s" s="64">
        <f>_xlfn.IFERROR(VLOOKUP($I187,'Institution Evaluation'!$A$55:$F$346,3,0),_xlfn.IFERROR(VLOOKUP($I187,'Privacy Analyst Evaluation'!$A$46:$F$120,3,0),""))&amp;""</f>
      </c>
      <c r="L187" t="s" s="64">
        <f>_xlfn.IFERROR(VLOOKUP($I187,'Institution Evaluation'!$A$55:$F$346,4,0),_xlfn.IFERROR(VLOOKUP($I187,'Privacy Analyst Evaluation'!$A$46:$F$120,4,0),""))&amp;""</f>
      </c>
      <c r="M187" t="s" s="64">
        <f>_xlfn.IFERROR(VLOOKUP($I187,'Institution Evaluation'!$A$55:$F$346,6,0),_xlfn.IFERROR(VLOOKUP($I187,'Privacy Analyst Evaluation'!$A$46:$F$120,6,0),""))&amp;""</f>
      </c>
      <c r="N187" s="338"/>
    </row>
    <row r="188" ht="18" customHeight="1">
      <c r="A188" t="s" s="64">
        <f>_xlfn.IFERROR(IF($A187+1&gt;'(backend scoring)'!$T$335,"",$A187+1),"")</f>
      </c>
      <c r="B188" t="s" s="64">
        <f>_xlfn.XLOOKUP($A188,'(backend scoring)'!$V$2:$V$333,'(backend scoring)'!$A$2:$A$333,"")</f>
      </c>
      <c r="C188" t="s" s="64">
        <f>_xlfn.IFERROR(VLOOKUP($B188,'Institution Evaluation'!$A$55:$F$346,2,0),_xlfn.IFERROR(VLOOKUP($B188,'Privacy Analyst Evaluation'!$A$46:$F$120,2,0),""))&amp;""</f>
      </c>
      <c r="D188" t="s" s="64">
        <f>_xlfn.IFERROR(VLOOKUP($B188,'Institution Evaluation'!$A$55:$F$346,3,0),_xlfn.IFERROR(VLOOKUP($B188,'Privacy Analyst Evaluation'!$A$46:$F$120,3,0),""))&amp;""</f>
      </c>
      <c r="E188" t="s" s="64">
        <f>_xlfn.IFERROR(VLOOKUP($B188,'Institution Evaluation'!$A$55:$F$346,4,0),_xlfn.IFERROR(VLOOKUP($B188,'Privacy Analyst Evaluation'!$A$46:$F$120,4,0),""))&amp;""</f>
      </c>
      <c r="F188" t="s" s="64">
        <f>_xlfn.IFERROR(VLOOKUP($B188,'Institution Evaluation'!$A$55:$F$346,6,0),_xlfn.IFERROR(VLOOKUP($B188,'Privacy Analyst Evaluation'!$A$46:$F$120,6,0),""))&amp;""</f>
      </c>
      <c r="G188" s="340"/>
      <c r="H188" t="s" s="64">
        <f>_xlfn.IFERROR(IF($H187+1&gt;'(backend scoring)'!$Q$335,"",$H187+1),"")</f>
      </c>
      <c r="I188" t="s" s="64">
        <f>_xlfn.XLOOKUP($H188,'(backend scoring)'!$S$2:$S$333,'(backend scoring)'!$A$2:$A$333,"")</f>
      </c>
      <c r="J188" t="s" s="64">
        <f>_xlfn.IFERROR(VLOOKUP($I188,'Institution Evaluation'!$A$55:$F$346,2,0),_xlfn.IFERROR(VLOOKUP($I188,'Privacy Analyst Evaluation'!$A$46:$F$120,2,0),""))</f>
      </c>
      <c r="K188" t="s" s="64">
        <f>_xlfn.IFERROR(VLOOKUP($I188,'Institution Evaluation'!$A$55:$F$346,3,0),_xlfn.IFERROR(VLOOKUP($I188,'Privacy Analyst Evaluation'!$A$46:$F$120,3,0),""))&amp;""</f>
      </c>
      <c r="L188" t="s" s="64">
        <f>_xlfn.IFERROR(VLOOKUP($I188,'Institution Evaluation'!$A$55:$F$346,4,0),_xlfn.IFERROR(VLOOKUP($I188,'Privacy Analyst Evaluation'!$A$46:$F$120,4,0),""))&amp;""</f>
      </c>
      <c r="M188" t="s" s="64">
        <f>_xlfn.IFERROR(VLOOKUP($I188,'Institution Evaluation'!$A$55:$F$346,6,0),_xlfn.IFERROR(VLOOKUP($I188,'Privacy Analyst Evaluation'!$A$46:$F$120,6,0),""))&amp;""</f>
      </c>
      <c r="N188" s="338"/>
    </row>
    <row r="189" ht="18" customHeight="1">
      <c r="A189" t="s" s="64">
        <f>_xlfn.IFERROR(IF($A188+1&gt;'(backend scoring)'!$T$335,"",$A188+1),"")</f>
      </c>
      <c r="B189" t="s" s="64">
        <f>_xlfn.XLOOKUP($A189,'(backend scoring)'!$V$2:$V$333,'(backend scoring)'!$A$2:$A$333,"")</f>
      </c>
      <c r="C189" t="s" s="64">
        <f>_xlfn.IFERROR(VLOOKUP($B189,'Institution Evaluation'!$A$55:$F$346,2,0),_xlfn.IFERROR(VLOOKUP($B189,'Privacy Analyst Evaluation'!$A$46:$F$120,2,0),""))&amp;""</f>
      </c>
      <c r="D189" t="s" s="64">
        <f>_xlfn.IFERROR(VLOOKUP($B189,'Institution Evaluation'!$A$55:$F$346,3,0),_xlfn.IFERROR(VLOOKUP($B189,'Privacy Analyst Evaluation'!$A$46:$F$120,3,0),""))&amp;""</f>
      </c>
      <c r="E189" t="s" s="64">
        <f>_xlfn.IFERROR(VLOOKUP($B189,'Institution Evaluation'!$A$55:$F$346,4,0),_xlfn.IFERROR(VLOOKUP($B189,'Privacy Analyst Evaluation'!$A$46:$F$120,4,0),""))&amp;""</f>
      </c>
      <c r="F189" t="s" s="64">
        <f>_xlfn.IFERROR(VLOOKUP($B189,'Institution Evaluation'!$A$55:$F$346,6,0),_xlfn.IFERROR(VLOOKUP($B189,'Privacy Analyst Evaluation'!$A$46:$F$120,6,0),""))&amp;""</f>
      </c>
      <c r="G189" s="340"/>
      <c r="H189" t="s" s="64">
        <f>_xlfn.IFERROR(IF($H188+1&gt;'(backend scoring)'!$Q$335,"",$H188+1),"")</f>
      </c>
      <c r="I189" t="s" s="64">
        <f>_xlfn.XLOOKUP($H189,'(backend scoring)'!$S$2:$S$333,'(backend scoring)'!$A$2:$A$333,"")</f>
      </c>
      <c r="J189" t="s" s="64">
        <f>_xlfn.IFERROR(VLOOKUP($I189,'Institution Evaluation'!$A$55:$F$346,2,0),_xlfn.IFERROR(VLOOKUP($I189,'Privacy Analyst Evaluation'!$A$46:$F$120,2,0),""))</f>
      </c>
      <c r="K189" t="s" s="64">
        <f>_xlfn.IFERROR(VLOOKUP($I189,'Institution Evaluation'!$A$55:$F$346,3,0),_xlfn.IFERROR(VLOOKUP($I189,'Privacy Analyst Evaluation'!$A$46:$F$120,3,0),""))&amp;""</f>
      </c>
      <c r="L189" t="s" s="64">
        <f>_xlfn.IFERROR(VLOOKUP($I189,'Institution Evaluation'!$A$55:$F$346,4,0),_xlfn.IFERROR(VLOOKUP($I189,'Privacy Analyst Evaluation'!$A$46:$F$120,4,0),""))&amp;""</f>
      </c>
      <c r="M189" t="s" s="64">
        <f>_xlfn.IFERROR(VLOOKUP($I189,'Institution Evaluation'!$A$55:$F$346,6,0),_xlfn.IFERROR(VLOOKUP($I189,'Privacy Analyst Evaluation'!$A$46:$F$120,6,0),""))&amp;""</f>
      </c>
      <c r="N189" s="338"/>
    </row>
    <row r="190" ht="18" customHeight="1">
      <c r="A190" t="s" s="64">
        <f>_xlfn.IFERROR(IF($A189+1&gt;'(backend scoring)'!$T$335,"",$A189+1),"")</f>
      </c>
      <c r="B190" t="s" s="64">
        <f>_xlfn.XLOOKUP($A190,'(backend scoring)'!$V$2:$V$333,'(backend scoring)'!$A$2:$A$333,"")</f>
      </c>
      <c r="C190" t="s" s="64">
        <f>_xlfn.IFERROR(VLOOKUP($B190,'Institution Evaluation'!$A$55:$F$346,2,0),_xlfn.IFERROR(VLOOKUP($B190,'Privacy Analyst Evaluation'!$A$46:$F$120,2,0),""))&amp;""</f>
      </c>
      <c r="D190" t="s" s="64">
        <f>_xlfn.IFERROR(VLOOKUP($B190,'Institution Evaluation'!$A$55:$F$346,3,0),_xlfn.IFERROR(VLOOKUP($B190,'Privacy Analyst Evaluation'!$A$46:$F$120,3,0),""))&amp;""</f>
      </c>
      <c r="E190" t="s" s="64">
        <f>_xlfn.IFERROR(VLOOKUP($B190,'Institution Evaluation'!$A$55:$F$346,4,0),_xlfn.IFERROR(VLOOKUP($B190,'Privacy Analyst Evaluation'!$A$46:$F$120,4,0),""))&amp;""</f>
      </c>
      <c r="F190" t="s" s="64">
        <f>_xlfn.IFERROR(VLOOKUP($B190,'Institution Evaluation'!$A$55:$F$346,6,0),_xlfn.IFERROR(VLOOKUP($B190,'Privacy Analyst Evaluation'!$A$46:$F$120,6,0),""))&amp;""</f>
      </c>
      <c r="G190" s="340"/>
      <c r="H190" t="s" s="64">
        <f>_xlfn.IFERROR(IF($H189+1&gt;'(backend scoring)'!$Q$335,"",$H189+1),"")</f>
      </c>
      <c r="I190" t="s" s="64">
        <f>_xlfn.XLOOKUP($H190,'(backend scoring)'!$S$2:$S$333,'(backend scoring)'!$A$2:$A$333,"")</f>
      </c>
      <c r="J190" t="s" s="64">
        <f>_xlfn.IFERROR(VLOOKUP($I190,'Institution Evaluation'!$A$55:$F$346,2,0),_xlfn.IFERROR(VLOOKUP($I190,'Privacy Analyst Evaluation'!$A$46:$F$120,2,0),""))</f>
      </c>
      <c r="K190" t="s" s="64">
        <f>_xlfn.IFERROR(VLOOKUP($I190,'Institution Evaluation'!$A$55:$F$346,3,0),_xlfn.IFERROR(VLOOKUP($I190,'Privacy Analyst Evaluation'!$A$46:$F$120,3,0),""))&amp;""</f>
      </c>
      <c r="L190" t="s" s="64">
        <f>_xlfn.IFERROR(VLOOKUP($I190,'Institution Evaluation'!$A$55:$F$346,4,0),_xlfn.IFERROR(VLOOKUP($I190,'Privacy Analyst Evaluation'!$A$46:$F$120,4,0),""))&amp;""</f>
      </c>
      <c r="M190" t="s" s="64">
        <f>_xlfn.IFERROR(VLOOKUP($I190,'Institution Evaluation'!$A$55:$F$346,6,0),_xlfn.IFERROR(VLOOKUP($I190,'Privacy Analyst Evaluation'!$A$46:$F$120,6,0),""))&amp;""</f>
      </c>
      <c r="N190" s="338"/>
    </row>
    <row r="191" ht="18" customHeight="1">
      <c r="A191" t="s" s="64">
        <f>_xlfn.IFERROR(IF($A190+1&gt;'(backend scoring)'!$T$335,"",$A190+1),"")</f>
      </c>
      <c r="B191" t="s" s="64">
        <f>_xlfn.XLOOKUP($A191,'(backend scoring)'!$V$2:$V$333,'(backend scoring)'!$A$2:$A$333,"")</f>
      </c>
      <c r="C191" t="s" s="64">
        <f>_xlfn.IFERROR(VLOOKUP($B191,'Institution Evaluation'!$A$55:$F$346,2,0),_xlfn.IFERROR(VLOOKUP($B191,'Privacy Analyst Evaluation'!$A$46:$F$120,2,0),""))&amp;""</f>
      </c>
      <c r="D191" t="s" s="64">
        <f>_xlfn.IFERROR(VLOOKUP($B191,'Institution Evaluation'!$A$55:$F$346,3,0),_xlfn.IFERROR(VLOOKUP($B191,'Privacy Analyst Evaluation'!$A$46:$F$120,3,0),""))&amp;""</f>
      </c>
      <c r="E191" t="s" s="64">
        <f>_xlfn.IFERROR(VLOOKUP($B191,'Institution Evaluation'!$A$55:$F$346,4,0),_xlfn.IFERROR(VLOOKUP($B191,'Privacy Analyst Evaluation'!$A$46:$F$120,4,0),""))&amp;""</f>
      </c>
      <c r="F191" t="s" s="64">
        <f>_xlfn.IFERROR(VLOOKUP($B191,'Institution Evaluation'!$A$55:$F$346,6,0),_xlfn.IFERROR(VLOOKUP($B191,'Privacy Analyst Evaluation'!$A$46:$F$120,6,0),""))&amp;""</f>
      </c>
      <c r="G191" s="340"/>
      <c r="H191" t="s" s="64">
        <f>_xlfn.IFERROR(IF($H190+1&gt;'(backend scoring)'!$Q$335,"",$H190+1),"")</f>
      </c>
      <c r="I191" t="s" s="64">
        <f>_xlfn.XLOOKUP($H191,'(backend scoring)'!$S$2:$S$333,'(backend scoring)'!$A$2:$A$333,"")</f>
      </c>
      <c r="J191" t="s" s="64">
        <f>_xlfn.IFERROR(VLOOKUP($I191,'Institution Evaluation'!$A$55:$F$346,2,0),_xlfn.IFERROR(VLOOKUP($I191,'Privacy Analyst Evaluation'!$A$46:$F$120,2,0),""))</f>
      </c>
      <c r="K191" t="s" s="64">
        <f>_xlfn.IFERROR(VLOOKUP($I191,'Institution Evaluation'!$A$55:$F$346,3,0),_xlfn.IFERROR(VLOOKUP($I191,'Privacy Analyst Evaluation'!$A$46:$F$120,3,0),""))&amp;""</f>
      </c>
      <c r="L191" t="s" s="64">
        <f>_xlfn.IFERROR(VLOOKUP($I191,'Institution Evaluation'!$A$55:$F$346,4,0),_xlfn.IFERROR(VLOOKUP($I191,'Privacy Analyst Evaluation'!$A$46:$F$120,4,0),""))&amp;""</f>
      </c>
      <c r="M191" t="s" s="64">
        <f>_xlfn.IFERROR(VLOOKUP($I191,'Institution Evaluation'!$A$55:$F$346,6,0),_xlfn.IFERROR(VLOOKUP($I191,'Privacy Analyst Evaluation'!$A$46:$F$120,6,0),""))&amp;""</f>
      </c>
      <c r="N191" s="338"/>
    </row>
    <row r="192" ht="18" customHeight="1">
      <c r="A192" t="s" s="64">
        <f>_xlfn.IFERROR(IF($A191+1&gt;'(backend scoring)'!$T$335,"",$A191+1),"")</f>
      </c>
      <c r="B192" t="s" s="64">
        <f>_xlfn.XLOOKUP($A192,'(backend scoring)'!$V$2:$V$333,'(backend scoring)'!$A$2:$A$333,"")</f>
      </c>
      <c r="C192" t="s" s="64">
        <f>_xlfn.IFERROR(VLOOKUP($B192,'Institution Evaluation'!$A$55:$F$346,2,0),_xlfn.IFERROR(VLOOKUP($B192,'Privacy Analyst Evaluation'!$A$46:$F$120,2,0),""))&amp;""</f>
      </c>
      <c r="D192" t="s" s="64">
        <f>_xlfn.IFERROR(VLOOKUP($B192,'Institution Evaluation'!$A$55:$F$346,3,0),_xlfn.IFERROR(VLOOKUP($B192,'Privacy Analyst Evaluation'!$A$46:$F$120,3,0),""))&amp;""</f>
      </c>
      <c r="E192" t="s" s="64">
        <f>_xlfn.IFERROR(VLOOKUP($B192,'Institution Evaluation'!$A$55:$F$346,4,0),_xlfn.IFERROR(VLOOKUP($B192,'Privacy Analyst Evaluation'!$A$46:$F$120,4,0),""))&amp;""</f>
      </c>
      <c r="F192" t="s" s="64">
        <f>_xlfn.IFERROR(VLOOKUP($B192,'Institution Evaluation'!$A$55:$F$346,6,0),_xlfn.IFERROR(VLOOKUP($B192,'Privacy Analyst Evaluation'!$A$46:$F$120,6,0),""))&amp;""</f>
      </c>
      <c r="G192" s="340"/>
      <c r="H192" t="s" s="64">
        <f>_xlfn.IFERROR(IF($H191+1&gt;'(backend scoring)'!$Q$335,"",$H191+1),"")</f>
      </c>
      <c r="I192" t="s" s="64">
        <f>_xlfn.XLOOKUP($H192,'(backend scoring)'!$S$2:$S$333,'(backend scoring)'!$A$2:$A$333,"")</f>
      </c>
      <c r="J192" t="s" s="64">
        <f>_xlfn.IFERROR(VLOOKUP($I192,'Institution Evaluation'!$A$55:$F$346,2,0),_xlfn.IFERROR(VLOOKUP($I192,'Privacy Analyst Evaluation'!$A$46:$F$120,2,0),""))</f>
      </c>
      <c r="K192" t="s" s="64">
        <f>_xlfn.IFERROR(VLOOKUP($I192,'Institution Evaluation'!$A$55:$F$346,3,0),_xlfn.IFERROR(VLOOKUP($I192,'Privacy Analyst Evaluation'!$A$46:$F$120,3,0),""))&amp;""</f>
      </c>
      <c r="L192" t="s" s="64">
        <f>_xlfn.IFERROR(VLOOKUP($I192,'Institution Evaluation'!$A$55:$F$346,4,0),_xlfn.IFERROR(VLOOKUP($I192,'Privacy Analyst Evaluation'!$A$46:$F$120,4,0),""))&amp;""</f>
      </c>
      <c r="M192" t="s" s="64">
        <f>_xlfn.IFERROR(VLOOKUP($I192,'Institution Evaluation'!$A$55:$F$346,6,0),_xlfn.IFERROR(VLOOKUP($I192,'Privacy Analyst Evaluation'!$A$46:$F$120,6,0),""))&amp;""</f>
      </c>
      <c r="N192" s="338"/>
    </row>
    <row r="193" ht="18" customHeight="1">
      <c r="A193" t="s" s="64">
        <f>_xlfn.IFERROR(IF($A192+1&gt;'(backend scoring)'!$T$335,"",$A192+1),"")</f>
      </c>
      <c r="B193" t="s" s="64">
        <f>_xlfn.XLOOKUP($A193,'(backend scoring)'!$V$2:$V$333,'(backend scoring)'!$A$2:$A$333,"")</f>
      </c>
      <c r="C193" t="s" s="64">
        <f>_xlfn.IFERROR(VLOOKUP($B193,'Institution Evaluation'!$A$55:$F$346,2,0),_xlfn.IFERROR(VLOOKUP($B193,'Privacy Analyst Evaluation'!$A$46:$F$120,2,0),""))&amp;""</f>
      </c>
      <c r="D193" t="s" s="64">
        <f>_xlfn.IFERROR(VLOOKUP($B193,'Institution Evaluation'!$A$55:$F$346,3,0),_xlfn.IFERROR(VLOOKUP($B193,'Privacy Analyst Evaluation'!$A$46:$F$120,3,0),""))&amp;""</f>
      </c>
      <c r="E193" t="s" s="64">
        <f>_xlfn.IFERROR(VLOOKUP($B193,'Institution Evaluation'!$A$55:$F$346,4,0),_xlfn.IFERROR(VLOOKUP($B193,'Privacy Analyst Evaluation'!$A$46:$F$120,4,0),""))&amp;""</f>
      </c>
      <c r="F193" t="s" s="64">
        <f>_xlfn.IFERROR(VLOOKUP($B193,'Institution Evaluation'!$A$55:$F$346,6,0),_xlfn.IFERROR(VLOOKUP($B193,'Privacy Analyst Evaluation'!$A$46:$F$120,6,0),""))&amp;""</f>
      </c>
      <c r="G193" s="340"/>
      <c r="H193" t="s" s="64">
        <f>_xlfn.IFERROR(IF($H192+1&gt;'(backend scoring)'!$Q$335,"",$H192+1),"")</f>
      </c>
      <c r="I193" t="s" s="64">
        <f>_xlfn.XLOOKUP($H193,'(backend scoring)'!$S$2:$S$333,'(backend scoring)'!$A$2:$A$333,"")</f>
      </c>
      <c r="J193" t="s" s="64">
        <f>_xlfn.IFERROR(VLOOKUP($I193,'Institution Evaluation'!$A$55:$F$346,2,0),_xlfn.IFERROR(VLOOKUP($I193,'Privacy Analyst Evaluation'!$A$46:$F$120,2,0),""))</f>
      </c>
      <c r="K193" t="s" s="64">
        <f>_xlfn.IFERROR(VLOOKUP($I193,'Institution Evaluation'!$A$55:$F$346,3,0),_xlfn.IFERROR(VLOOKUP($I193,'Privacy Analyst Evaluation'!$A$46:$F$120,3,0),""))&amp;""</f>
      </c>
      <c r="L193" t="s" s="64">
        <f>_xlfn.IFERROR(VLOOKUP($I193,'Institution Evaluation'!$A$55:$F$346,4,0),_xlfn.IFERROR(VLOOKUP($I193,'Privacy Analyst Evaluation'!$A$46:$F$120,4,0),""))&amp;""</f>
      </c>
      <c r="M193" t="s" s="64">
        <f>_xlfn.IFERROR(VLOOKUP($I193,'Institution Evaluation'!$A$55:$F$346,6,0),_xlfn.IFERROR(VLOOKUP($I193,'Privacy Analyst Evaluation'!$A$46:$F$120,6,0),""))&amp;""</f>
      </c>
      <c r="N193" s="338"/>
    </row>
    <row r="194" ht="18" customHeight="1">
      <c r="A194" t="s" s="64">
        <f>_xlfn.IFERROR(IF($A193+1&gt;'(backend scoring)'!$T$335,"",$A193+1),"")</f>
      </c>
      <c r="B194" t="s" s="64">
        <f>_xlfn.XLOOKUP($A194,'(backend scoring)'!$V$2:$V$333,'(backend scoring)'!$A$2:$A$333,"")</f>
      </c>
      <c r="C194" t="s" s="64">
        <f>_xlfn.IFERROR(VLOOKUP($B194,'Institution Evaluation'!$A$55:$F$346,2,0),_xlfn.IFERROR(VLOOKUP($B194,'Privacy Analyst Evaluation'!$A$46:$F$120,2,0),""))&amp;""</f>
      </c>
      <c r="D194" t="s" s="64">
        <f>_xlfn.IFERROR(VLOOKUP($B194,'Institution Evaluation'!$A$55:$F$346,3,0),_xlfn.IFERROR(VLOOKUP($B194,'Privacy Analyst Evaluation'!$A$46:$F$120,3,0),""))&amp;""</f>
      </c>
      <c r="E194" t="s" s="64">
        <f>_xlfn.IFERROR(VLOOKUP($B194,'Institution Evaluation'!$A$55:$F$346,4,0),_xlfn.IFERROR(VLOOKUP($B194,'Privacy Analyst Evaluation'!$A$46:$F$120,4,0),""))&amp;""</f>
      </c>
      <c r="F194" t="s" s="64">
        <f>_xlfn.IFERROR(VLOOKUP($B194,'Institution Evaluation'!$A$55:$F$346,6,0),_xlfn.IFERROR(VLOOKUP($B194,'Privacy Analyst Evaluation'!$A$46:$F$120,6,0),""))&amp;""</f>
      </c>
      <c r="G194" s="340"/>
      <c r="H194" t="s" s="64">
        <f>_xlfn.IFERROR(IF($H193+1&gt;'(backend scoring)'!$Q$335,"",$H193+1),"")</f>
      </c>
      <c r="I194" t="s" s="64">
        <f>_xlfn.XLOOKUP($H194,'(backend scoring)'!$S$2:$S$333,'(backend scoring)'!$A$2:$A$333,"")</f>
      </c>
      <c r="J194" t="s" s="64">
        <f>_xlfn.IFERROR(VLOOKUP($I194,'Institution Evaluation'!$A$55:$F$346,2,0),_xlfn.IFERROR(VLOOKUP($I194,'Privacy Analyst Evaluation'!$A$46:$F$120,2,0),""))</f>
      </c>
      <c r="K194" t="s" s="64">
        <f>_xlfn.IFERROR(VLOOKUP($I194,'Institution Evaluation'!$A$55:$F$346,3,0),_xlfn.IFERROR(VLOOKUP($I194,'Privacy Analyst Evaluation'!$A$46:$F$120,3,0),""))&amp;""</f>
      </c>
      <c r="L194" t="s" s="64">
        <f>_xlfn.IFERROR(VLOOKUP($I194,'Institution Evaluation'!$A$55:$F$346,4,0),_xlfn.IFERROR(VLOOKUP($I194,'Privacy Analyst Evaluation'!$A$46:$F$120,4,0),""))&amp;""</f>
      </c>
      <c r="M194" t="s" s="64">
        <f>_xlfn.IFERROR(VLOOKUP($I194,'Institution Evaluation'!$A$55:$F$346,6,0),_xlfn.IFERROR(VLOOKUP($I194,'Privacy Analyst Evaluation'!$A$46:$F$120,6,0),""))&amp;""</f>
      </c>
      <c r="N194" s="338"/>
    </row>
    <row r="195" ht="18" customHeight="1">
      <c r="A195" t="s" s="64">
        <f>_xlfn.IFERROR(IF($A194+1&gt;'(backend scoring)'!$T$335,"",$A194+1),"")</f>
      </c>
      <c r="B195" t="s" s="64">
        <f>_xlfn.XLOOKUP($A195,'(backend scoring)'!$V$2:$V$333,'(backend scoring)'!$A$2:$A$333,"")</f>
      </c>
      <c r="C195" t="s" s="64">
        <f>_xlfn.IFERROR(VLOOKUP($B195,'Institution Evaluation'!$A$55:$F$346,2,0),_xlfn.IFERROR(VLOOKUP($B195,'Privacy Analyst Evaluation'!$A$46:$F$120,2,0),""))&amp;""</f>
      </c>
      <c r="D195" t="s" s="64">
        <f>_xlfn.IFERROR(VLOOKUP($B195,'Institution Evaluation'!$A$55:$F$346,3,0),_xlfn.IFERROR(VLOOKUP($B195,'Privacy Analyst Evaluation'!$A$46:$F$120,3,0),""))&amp;""</f>
      </c>
      <c r="E195" t="s" s="64">
        <f>_xlfn.IFERROR(VLOOKUP($B195,'Institution Evaluation'!$A$55:$F$346,4,0),_xlfn.IFERROR(VLOOKUP($B195,'Privacy Analyst Evaluation'!$A$46:$F$120,4,0),""))&amp;""</f>
      </c>
      <c r="F195" t="s" s="64">
        <f>_xlfn.IFERROR(VLOOKUP($B195,'Institution Evaluation'!$A$55:$F$346,6,0),_xlfn.IFERROR(VLOOKUP($B195,'Privacy Analyst Evaluation'!$A$46:$F$120,6,0),""))&amp;""</f>
      </c>
      <c r="G195" s="340"/>
      <c r="H195" t="s" s="64">
        <f>_xlfn.IFERROR(IF($H194+1&gt;'(backend scoring)'!$Q$335,"",$H194+1),"")</f>
      </c>
      <c r="I195" t="s" s="64">
        <f>_xlfn.XLOOKUP($H195,'(backend scoring)'!$S$2:$S$333,'(backend scoring)'!$A$2:$A$333,"")</f>
      </c>
      <c r="J195" t="s" s="64">
        <f>_xlfn.IFERROR(VLOOKUP($I195,'Institution Evaluation'!$A$55:$F$346,2,0),_xlfn.IFERROR(VLOOKUP($I195,'Privacy Analyst Evaluation'!$A$46:$F$120,2,0),""))</f>
      </c>
      <c r="K195" t="s" s="64">
        <f>_xlfn.IFERROR(VLOOKUP($I195,'Institution Evaluation'!$A$55:$F$346,3,0),_xlfn.IFERROR(VLOOKUP($I195,'Privacy Analyst Evaluation'!$A$46:$F$120,3,0),""))&amp;""</f>
      </c>
      <c r="L195" t="s" s="64">
        <f>_xlfn.IFERROR(VLOOKUP($I195,'Institution Evaluation'!$A$55:$F$346,4,0),_xlfn.IFERROR(VLOOKUP($I195,'Privacy Analyst Evaluation'!$A$46:$F$120,4,0),""))&amp;""</f>
      </c>
      <c r="M195" t="s" s="64">
        <f>_xlfn.IFERROR(VLOOKUP($I195,'Institution Evaluation'!$A$55:$F$346,6,0),_xlfn.IFERROR(VLOOKUP($I195,'Privacy Analyst Evaluation'!$A$46:$F$120,6,0),""))&amp;""</f>
      </c>
      <c r="N195" s="338"/>
    </row>
    <row r="196" ht="18" customHeight="1">
      <c r="A196" t="s" s="64">
        <f>_xlfn.IFERROR(IF($A195+1&gt;'(backend scoring)'!$T$335,"",$A195+1),"")</f>
      </c>
      <c r="B196" t="s" s="64">
        <f>_xlfn.XLOOKUP($A196,'(backend scoring)'!$V$2:$V$333,'(backend scoring)'!$A$2:$A$333,"")</f>
      </c>
      <c r="C196" t="s" s="64">
        <f>_xlfn.IFERROR(VLOOKUP($B196,'Institution Evaluation'!$A$55:$F$346,2,0),_xlfn.IFERROR(VLOOKUP($B196,'Privacy Analyst Evaluation'!$A$46:$F$120,2,0),""))&amp;""</f>
      </c>
      <c r="D196" t="s" s="64">
        <f>_xlfn.IFERROR(VLOOKUP($B196,'Institution Evaluation'!$A$55:$F$346,3,0),_xlfn.IFERROR(VLOOKUP($B196,'Privacy Analyst Evaluation'!$A$46:$F$120,3,0),""))&amp;""</f>
      </c>
      <c r="E196" t="s" s="64">
        <f>_xlfn.IFERROR(VLOOKUP($B196,'Institution Evaluation'!$A$55:$F$346,4,0),_xlfn.IFERROR(VLOOKUP($B196,'Privacy Analyst Evaluation'!$A$46:$F$120,4,0),""))&amp;""</f>
      </c>
      <c r="F196" t="s" s="64">
        <f>_xlfn.IFERROR(VLOOKUP($B196,'Institution Evaluation'!$A$55:$F$346,6,0),_xlfn.IFERROR(VLOOKUP($B196,'Privacy Analyst Evaluation'!$A$46:$F$120,6,0),""))&amp;""</f>
      </c>
      <c r="G196" s="340"/>
      <c r="H196" t="s" s="64">
        <f>_xlfn.IFERROR(IF($H195+1&gt;'(backend scoring)'!$Q$335,"",$H195+1),"")</f>
      </c>
      <c r="I196" t="s" s="64">
        <f>_xlfn.XLOOKUP($H196,'(backend scoring)'!$S$2:$S$333,'(backend scoring)'!$A$2:$A$333,"")</f>
      </c>
      <c r="J196" t="s" s="64">
        <f>_xlfn.IFERROR(VLOOKUP($I196,'Institution Evaluation'!$A$55:$F$346,2,0),_xlfn.IFERROR(VLOOKUP($I196,'Privacy Analyst Evaluation'!$A$46:$F$120,2,0),""))</f>
      </c>
      <c r="K196" t="s" s="64">
        <f>_xlfn.IFERROR(VLOOKUP($I196,'Institution Evaluation'!$A$55:$F$346,3,0),_xlfn.IFERROR(VLOOKUP($I196,'Privacy Analyst Evaluation'!$A$46:$F$120,3,0),""))&amp;""</f>
      </c>
      <c r="L196" t="s" s="64">
        <f>_xlfn.IFERROR(VLOOKUP($I196,'Institution Evaluation'!$A$55:$F$346,4,0),_xlfn.IFERROR(VLOOKUP($I196,'Privacy Analyst Evaluation'!$A$46:$F$120,4,0),""))&amp;""</f>
      </c>
      <c r="M196" t="s" s="64">
        <f>_xlfn.IFERROR(VLOOKUP($I196,'Institution Evaluation'!$A$55:$F$346,6,0),_xlfn.IFERROR(VLOOKUP($I196,'Privacy Analyst Evaluation'!$A$46:$F$120,6,0),""))&amp;""</f>
      </c>
      <c r="N196" s="338"/>
    </row>
    <row r="197" ht="18" customHeight="1">
      <c r="A197" t="s" s="64">
        <f>_xlfn.IFERROR(IF($A196+1&gt;'(backend scoring)'!$T$335,"",$A196+1),"")</f>
      </c>
      <c r="B197" t="s" s="64">
        <f>_xlfn.XLOOKUP($A197,'(backend scoring)'!$V$2:$V$333,'(backend scoring)'!$A$2:$A$333,"")</f>
      </c>
      <c r="C197" t="s" s="64">
        <f>_xlfn.IFERROR(VLOOKUP($B197,'Institution Evaluation'!$A$55:$F$346,2,0),_xlfn.IFERROR(VLOOKUP($B197,'Privacy Analyst Evaluation'!$A$46:$F$120,2,0),""))&amp;""</f>
      </c>
      <c r="D197" t="s" s="64">
        <f>_xlfn.IFERROR(VLOOKUP($B197,'Institution Evaluation'!$A$55:$F$346,3,0),_xlfn.IFERROR(VLOOKUP($B197,'Privacy Analyst Evaluation'!$A$46:$F$120,3,0),""))&amp;""</f>
      </c>
      <c r="E197" t="s" s="64">
        <f>_xlfn.IFERROR(VLOOKUP($B197,'Institution Evaluation'!$A$55:$F$346,4,0),_xlfn.IFERROR(VLOOKUP($B197,'Privacy Analyst Evaluation'!$A$46:$F$120,4,0),""))&amp;""</f>
      </c>
      <c r="F197" t="s" s="64">
        <f>_xlfn.IFERROR(VLOOKUP($B197,'Institution Evaluation'!$A$55:$F$346,6,0),_xlfn.IFERROR(VLOOKUP($B197,'Privacy Analyst Evaluation'!$A$46:$F$120,6,0),""))&amp;""</f>
      </c>
      <c r="G197" s="340"/>
      <c r="H197" t="s" s="64">
        <f>_xlfn.IFERROR(IF($H196+1&gt;'(backend scoring)'!$Q$335,"",$H196+1),"")</f>
      </c>
      <c r="I197" t="s" s="64">
        <f>_xlfn.XLOOKUP($H197,'(backend scoring)'!$S$2:$S$333,'(backend scoring)'!$A$2:$A$333,"")</f>
      </c>
      <c r="J197" t="s" s="64">
        <f>_xlfn.IFERROR(VLOOKUP($I197,'Institution Evaluation'!$A$55:$F$346,2,0),_xlfn.IFERROR(VLOOKUP($I197,'Privacy Analyst Evaluation'!$A$46:$F$120,2,0),""))</f>
      </c>
      <c r="K197" t="s" s="64">
        <f>_xlfn.IFERROR(VLOOKUP($I197,'Institution Evaluation'!$A$55:$F$346,3,0),_xlfn.IFERROR(VLOOKUP($I197,'Privacy Analyst Evaluation'!$A$46:$F$120,3,0),""))&amp;""</f>
      </c>
      <c r="L197" t="s" s="64">
        <f>_xlfn.IFERROR(VLOOKUP($I197,'Institution Evaluation'!$A$55:$F$346,4,0),_xlfn.IFERROR(VLOOKUP($I197,'Privacy Analyst Evaluation'!$A$46:$F$120,4,0),""))&amp;""</f>
      </c>
      <c r="M197" t="s" s="64">
        <f>_xlfn.IFERROR(VLOOKUP($I197,'Institution Evaluation'!$A$55:$F$346,6,0),_xlfn.IFERROR(VLOOKUP($I197,'Privacy Analyst Evaluation'!$A$46:$F$120,6,0),""))&amp;""</f>
      </c>
      <c r="N197" s="338"/>
    </row>
    <row r="198" ht="18" customHeight="1">
      <c r="A198" t="s" s="64">
        <f>_xlfn.IFERROR(IF($A197+1&gt;'(backend scoring)'!$T$335,"",$A197+1),"")</f>
      </c>
      <c r="B198" t="s" s="64">
        <f>_xlfn.XLOOKUP($A198,'(backend scoring)'!$V$2:$V$333,'(backend scoring)'!$A$2:$A$333,"")</f>
      </c>
      <c r="C198" t="s" s="64">
        <f>_xlfn.IFERROR(VLOOKUP($B198,'Institution Evaluation'!$A$55:$F$346,2,0),_xlfn.IFERROR(VLOOKUP($B198,'Privacy Analyst Evaluation'!$A$46:$F$120,2,0),""))&amp;""</f>
      </c>
      <c r="D198" t="s" s="64">
        <f>_xlfn.IFERROR(VLOOKUP($B198,'Institution Evaluation'!$A$55:$F$346,3,0),_xlfn.IFERROR(VLOOKUP($B198,'Privacy Analyst Evaluation'!$A$46:$F$120,3,0),""))&amp;""</f>
      </c>
      <c r="E198" t="s" s="64">
        <f>_xlfn.IFERROR(VLOOKUP($B198,'Institution Evaluation'!$A$55:$F$346,4,0),_xlfn.IFERROR(VLOOKUP($B198,'Privacy Analyst Evaluation'!$A$46:$F$120,4,0),""))&amp;""</f>
      </c>
      <c r="F198" t="s" s="64">
        <f>_xlfn.IFERROR(VLOOKUP($B198,'Institution Evaluation'!$A$55:$F$346,6,0),_xlfn.IFERROR(VLOOKUP($B198,'Privacy Analyst Evaluation'!$A$46:$F$120,6,0),""))&amp;""</f>
      </c>
      <c r="G198" s="340"/>
      <c r="H198" t="s" s="64">
        <f>_xlfn.IFERROR(IF($H197+1&gt;'(backend scoring)'!$Q$335,"",$H197+1),"")</f>
      </c>
      <c r="I198" t="s" s="64">
        <f>_xlfn.XLOOKUP($H198,'(backend scoring)'!$S$2:$S$333,'(backend scoring)'!$A$2:$A$333,"")</f>
      </c>
      <c r="J198" t="s" s="64">
        <f>_xlfn.IFERROR(VLOOKUP($I198,'Institution Evaluation'!$A$55:$F$346,2,0),_xlfn.IFERROR(VLOOKUP($I198,'Privacy Analyst Evaluation'!$A$46:$F$120,2,0),""))</f>
      </c>
      <c r="K198" t="s" s="64">
        <f>_xlfn.IFERROR(VLOOKUP($I198,'Institution Evaluation'!$A$55:$F$346,3,0),_xlfn.IFERROR(VLOOKUP($I198,'Privacy Analyst Evaluation'!$A$46:$F$120,3,0),""))&amp;""</f>
      </c>
      <c r="L198" t="s" s="64">
        <f>_xlfn.IFERROR(VLOOKUP($I198,'Institution Evaluation'!$A$55:$F$346,4,0),_xlfn.IFERROR(VLOOKUP($I198,'Privacy Analyst Evaluation'!$A$46:$F$120,4,0),""))&amp;""</f>
      </c>
      <c r="M198" t="s" s="64">
        <f>_xlfn.IFERROR(VLOOKUP($I198,'Institution Evaluation'!$A$55:$F$346,6,0),_xlfn.IFERROR(VLOOKUP($I198,'Privacy Analyst Evaluation'!$A$46:$F$120,6,0),""))&amp;""</f>
      </c>
      <c r="N198" s="338"/>
    </row>
    <row r="199" ht="18" customHeight="1">
      <c r="A199" t="s" s="64">
        <f>_xlfn.IFERROR(IF($A198+1&gt;'(backend scoring)'!$T$335,"",$A198+1),"")</f>
      </c>
      <c r="B199" t="s" s="64">
        <f>_xlfn.XLOOKUP($A199,'(backend scoring)'!$V$2:$V$333,'(backend scoring)'!$A$2:$A$333,"")</f>
      </c>
      <c r="C199" t="s" s="64">
        <f>_xlfn.IFERROR(VLOOKUP($B199,'Institution Evaluation'!$A$55:$F$346,2,0),_xlfn.IFERROR(VLOOKUP($B199,'Privacy Analyst Evaluation'!$A$46:$F$120,2,0),""))&amp;""</f>
      </c>
      <c r="D199" t="s" s="64">
        <f>_xlfn.IFERROR(VLOOKUP($B199,'Institution Evaluation'!$A$55:$F$346,3,0),_xlfn.IFERROR(VLOOKUP($B199,'Privacy Analyst Evaluation'!$A$46:$F$120,3,0),""))&amp;""</f>
      </c>
      <c r="E199" t="s" s="64">
        <f>_xlfn.IFERROR(VLOOKUP($B199,'Institution Evaluation'!$A$55:$F$346,4,0),_xlfn.IFERROR(VLOOKUP($B199,'Privacy Analyst Evaluation'!$A$46:$F$120,4,0),""))&amp;""</f>
      </c>
      <c r="F199" t="s" s="64">
        <f>_xlfn.IFERROR(VLOOKUP($B199,'Institution Evaluation'!$A$55:$F$346,6,0),_xlfn.IFERROR(VLOOKUP($B199,'Privacy Analyst Evaluation'!$A$46:$F$120,6,0),""))&amp;""</f>
      </c>
      <c r="G199" s="340"/>
      <c r="H199" t="s" s="64">
        <f>_xlfn.IFERROR(IF($H198+1&gt;'(backend scoring)'!$Q$335,"",$H198+1),"")</f>
      </c>
      <c r="I199" t="s" s="64">
        <f>_xlfn.XLOOKUP($H199,'(backend scoring)'!$S$2:$S$333,'(backend scoring)'!$A$2:$A$333,"")</f>
      </c>
      <c r="J199" t="s" s="64">
        <f>_xlfn.IFERROR(VLOOKUP($I199,'Institution Evaluation'!$A$55:$F$346,2,0),_xlfn.IFERROR(VLOOKUP($I199,'Privacy Analyst Evaluation'!$A$46:$F$120,2,0),""))</f>
      </c>
      <c r="K199" t="s" s="64">
        <f>_xlfn.IFERROR(VLOOKUP($I199,'Institution Evaluation'!$A$55:$F$346,3,0),_xlfn.IFERROR(VLOOKUP($I199,'Privacy Analyst Evaluation'!$A$46:$F$120,3,0),""))&amp;""</f>
      </c>
      <c r="L199" t="s" s="64">
        <f>_xlfn.IFERROR(VLOOKUP($I199,'Institution Evaluation'!$A$55:$F$346,4,0),_xlfn.IFERROR(VLOOKUP($I199,'Privacy Analyst Evaluation'!$A$46:$F$120,4,0),""))&amp;""</f>
      </c>
      <c r="M199" t="s" s="64">
        <f>_xlfn.IFERROR(VLOOKUP($I199,'Institution Evaluation'!$A$55:$F$346,6,0),_xlfn.IFERROR(VLOOKUP($I199,'Privacy Analyst Evaluation'!$A$46:$F$120,6,0),""))&amp;""</f>
      </c>
      <c r="N199" s="338"/>
    </row>
    <row r="200" ht="18" customHeight="1">
      <c r="A200" t="s" s="64">
        <f>_xlfn.IFERROR(IF($A199+1&gt;'(backend scoring)'!$T$335,"",$A199+1),"")</f>
      </c>
      <c r="B200" t="s" s="64">
        <f>_xlfn.XLOOKUP($A200,'(backend scoring)'!$V$2:$V$333,'(backend scoring)'!$A$2:$A$333,"")</f>
      </c>
      <c r="C200" t="s" s="64">
        <f>_xlfn.IFERROR(VLOOKUP($B200,'Institution Evaluation'!$A$55:$F$346,2,0),_xlfn.IFERROR(VLOOKUP($B200,'Privacy Analyst Evaluation'!$A$46:$F$120,2,0),""))&amp;""</f>
      </c>
      <c r="D200" t="s" s="64">
        <f>_xlfn.IFERROR(VLOOKUP($B200,'Institution Evaluation'!$A$55:$F$346,3,0),_xlfn.IFERROR(VLOOKUP($B200,'Privacy Analyst Evaluation'!$A$46:$F$120,3,0),""))&amp;""</f>
      </c>
      <c r="E200" t="s" s="64">
        <f>_xlfn.IFERROR(VLOOKUP($B200,'Institution Evaluation'!$A$55:$F$346,4,0),_xlfn.IFERROR(VLOOKUP($B200,'Privacy Analyst Evaluation'!$A$46:$F$120,4,0),""))&amp;""</f>
      </c>
      <c r="F200" t="s" s="64">
        <f>_xlfn.IFERROR(VLOOKUP($B200,'Institution Evaluation'!$A$55:$F$346,6,0),_xlfn.IFERROR(VLOOKUP($B200,'Privacy Analyst Evaluation'!$A$46:$F$120,6,0),""))&amp;""</f>
      </c>
      <c r="G200" s="340"/>
      <c r="H200" t="s" s="64">
        <f>_xlfn.IFERROR(IF($H199+1&gt;'(backend scoring)'!$Q$335,"",$H199+1),"")</f>
      </c>
      <c r="I200" t="s" s="64">
        <f>_xlfn.XLOOKUP($H200,'(backend scoring)'!$S$2:$S$333,'(backend scoring)'!$A$2:$A$333,"")</f>
      </c>
      <c r="J200" t="s" s="64">
        <f>_xlfn.IFERROR(VLOOKUP($I200,'Institution Evaluation'!$A$55:$F$346,2,0),_xlfn.IFERROR(VLOOKUP($I200,'Privacy Analyst Evaluation'!$A$46:$F$120,2,0),""))</f>
      </c>
      <c r="K200" t="s" s="64">
        <f>_xlfn.IFERROR(VLOOKUP($I200,'Institution Evaluation'!$A$55:$F$346,3,0),_xlfn.IFERROR(VLOOKUP($I200,'Privacy Analyst Evaluation'!$A$46:$F$120,3,0),""))&amp;""</f>
      </c>
      <c r="L200" t="s" s="64">
        <f>_xlfn.IFERROR(VLOOKUP($I200,'Institution Evaluation'!$A$55:$F$346,4,0),_xlfn.IFERROR(VLOOKUP($I200,'Privacy Analyst Evaluation'!$A$46:$F$120,4,0),""))&amp;""</f>
      </c>
      <c r="M200" t="s" s="64">
        <f>_xlfn.IFERROR(VLOOKUP($I200,'Institution Evaluation'!$A$55:$F$346,6,0),_xlfn.IFERROR(VLOOKUP($I200,'Privacy Analyst Evaluation'!$A$46:$F$120,6,0),""))&amp;""</f>
      </c>
      <c r="N200" s="338"/>
    </row>
    <row r="201" ht="18" customHeight="1">
      <c r="A201" t="s" s="64">
        <f>_xlfn.IFERROR(IF($A200+1&gt;'(backend scoring)'!$T$335,"",$A200+1),"")</f>
      </c>
      <c r="B201" t="s" s="64">
        <f>_xlfn.XLOOKUP($A201,'(backend scoring)'!$V$2:$V$333,'(backend scoring)'!$A$2:$A$333,"")</f>
      </c>
      <c r="C201" t="s" s="64">
        <f>_xlfn.IFERROR(VLOOKUP($B201,'Institution Evaluation'!$A$55:$F$346,2,0),_xlfn.IFERROR(VLOOKUP($B201,'Privacy Analyst Evaluation'!$A$46:$F$120,2,0),""))&amp;""</f>
      </c>
      <c r="D201" t="s" s="64">
        <f>_xlfn.IFERROR(VLOOKUP($B201,'Institution Evaluation'!$A$55:$F$346,3,0),_xlfn.IFERROR(VLOOKUP($B201,'Privacy Analyst Evaluation'!$A$46:$F$120,3,0),""))&amp;""</f>
      </c>
      <c r="E201" t="s" s="64">
        <f>_xlfn.IFERROR(VLOOKUP($B201,'Institution Evaluation'!$A$55:$F$346,4,0),_xlfn.IFERROR(VLOOKUP($B201,'Privacy Analyst Evaluation'!$A$46:$F$120,4,0),""))&amp;""</f>
      </c>
      <c r="F201" t="s" s="64">
        <f>_xlfn.IFERROR(VLOOKUP($B201,'Institution Evaluation'!$A$55:$F$346,6,0),_xlfn.IFERROR(VLOOKUP($B201,'Privacy Analyst Evaluation'!$A$46:$F$120,6,0),""))&amp;""</f>
      </c>
      <c r="G201" s="340"/>
      <c r="H201" t="s" s="64">
        <f>_xlfn.IFERROR(IF($H200+1&gt;'(backend scoring)'!$Q$335,"",$H200+1),"")</f>
      </c>
      <c r="I201" t="s" s="64">
        <f>_xlfn.XLOOKUP($H201,'(backend scoring)'!$S$2:$S$333,'(backend scoring)'!$A$2:$A$333,"")</f>
      </c>
      <c r="J201" t="s" s="64">
        <f>_xlfn.IFERROR(VLOOKUP($I201,'Institution Evaluation'!$A$55:$F$346,2,0),_xlfn.IFERROR(VLOOKUP($I201,'Privacy Analyst Evaluation'!$A$46:$F$120,2,0),""))</f>
      </c>
      <c r="K201" t="s" s="64">
        <f>_xlfn.IFERROR(VLOOKUP($I201,'Institution Evaluation'!$A$55:$F$346,3,0),_xlfn.IFERROR(VLOOKUP($I201,'Privacy Analyst Evaluation'!$A$46:$F$120,3,0),""))&amp;""</f>
      </c>
      <c r="L201" t="s" s="64">
        <f>_xlfn.IFERROR(VLOOKUP($I201,'Institution Evaluation'!$A$55:$F$346,4,0),_xlfn.IFERROR(VLOOKUP($I201,'Privacy Analyst Evaluation'!$A$46:$F$120,4,0),""))&amp;""</f>
      </c>
      <c r="M201" t="s" s="64">
        <f>_xlfn.IFERROR(VLOOKUP($I201,'Institution Evaluation'!$A$55:$F$346,6,0),_xlfn.IFERROR(VLOOKUP($I201,'Privacy Analyst Evaluation'!$A$46:$F$120,6,0),""))&amp;""</f>
      </c>
      <c r="N201" s="338"/>
    </row>
    <row r="202" ht="18" customHeight="1">
      <c r="A202" t="s" s="64">
        <f>_xlfn.IFERROR(IF($A201+1&gt;'(backend scoring)'!$T$335,"",$A201+1),"")</f>
      </c>
      <c r="B202" t="s" s="64">
        <f>_xlfn.XLOOKUP($A202,'(backend scoring)'!$V$2:$V$333,'(backend scoring)'!$A$2:$A$333,"")</f>
      </c>
      <c r="C202" t="s" s="64">
        <f>_xlfn.IFERROR(VLOOKUP($B202,'Institution Evaluation'!$A$55:$F$346,2,0),_xlfn.IFERROR(VLOOKUP($B202,'Privacy Analyst Evaluation'!$A$46:$F$120,2,0),""))&amp;""</f>
      </c>
      <c r="D202" t="s" s="64">
        <f>_xlfn.IFERROR(VLOOKUP($B202,'Institution Evaluation'!$A$55:$F$346,3,0),_xlfn.IFERROR(VLOOKUP($B202,'Privacy Analyst Evaluation'!$A$46:$F$120,3,0),""))&amp;""</f>
      </c>
      <c r="E202" t="s" s="64">
        <f>_xlfn.IFERROR(VLOOKUP($B202,'Institution Evaluation'!$A$55:$F$346,4,0),_xlfn.IFERROR(VLOOKUP($B202,'Privacy Analyst Evaluation'!$A$46:$F$120,4,0),""))&amp;""</f>
      </c>
      <c r="F202" t="s" s="64">
        <f>_xlfn.IFERROR(VLOOKUP($B202,'Institution Evaluation'!$A$55:$F$346,6,0),_xlfn.IFERROR(VLOOKUP($B202,'Privacy Analyst Evaluation'!$A$46:$F$120,6,0),""))&amp;""</f>
      </c>
      <c r="G202" s="340"/>
      <c r="H202" t="s" s="64">
        <f>_xlfn.IFERROR(IF($H201+1&gt;'(backend scoring)'!$Q$335,"",$H201+1),"")</f>
      </c>
      <c r="I202" t="s" s="64">
        <f>_xlfn.XLOOKUP($H202,'(backend scoring)'!$S$2:$S$333,'(backend scoring)'!$A$2:$A$333,"")</f>
      </c>
      <c r="J202" t="s" s="64">
        <f>_xlfn.IFERROR(VLOOKUP($I202,'Institution Evaluation'!$A$55:$F$346,2,0),_xlfn.IFERROR(VLOOKUP($I202,'Privacy Analyst Evaluation'!$A$46:$F$120,2,0),""))</f>
      </c>
      <c r="K202" t="s" s="64">
        <f>_xlfn.IFERROR(VLOOKUP($I202,'Institution Evaluation'!$A$55:$F$346,3,0),_xlfn.IFERROR(VLOOKUP($I202,'Privacy Analyst Evaluation'!$A$46:$F$120,3,0),""))&amp;""</f>
      </c>
      <c r="L202" t="s" s="64">
        <f>_xlfn.IFERROR(VLOOKUP($I202,'Institution Evaluation'!$A$55:$F$346,4,0),_xlfn.IFERROR(VLOOKUP($I202,'Privacy Analyst Evaluation'!$A$46:$F$120,4,0),""))&amp;""</f>
      </c>
      <c r="M202" t="s" s="64">
        <f>_xlfn.IFERROR(VLOOKUP($I202,'Institution Evaluation'!$A$55:$F$346,6,0),_xlfn.IFERROR(VLOOKUP($I202,'Privacy Analyst Evaluation'!$A$46:$F$120,6,0),""))&amp;""</f>
      </c>
      <c r="N202" s="338"/>
    </row>
    <row r="203" ht="18" customHeight="1">
      <c r="A203" t="s" s="64">
        <f>_xlfn.IFERROR(IF($A202+1&gt;'(backend scoring)'!$T$335,"",$A202+1),"")</f>
      </c>
      <c r="B203" t="s" s="64">
        <f>_xlfn.XLOOKUP($A203,'(backend scoring)'!$V$2:$V$333,'(backend scoring)'!$A$2:$A$333,"")</f>
      </c>
      <c r="C203" t="s" s="64">
        <f>_xlfn.IFERROR(VLOOKUP($B203,'Institution Evaluation'!$A$55:$F$346,2,0),_xlfn.IFERROR(VLOOKUP($B203,'Privacy Analyst Evaluation'!$A$46:$F$120,2,0),""))&amp;""</f>
      </c>
      <c r="D203" t="s" s="64">
        <f>_xlfn.IFERROR(VLOOKUP($B203,'Institution Evaluation'!$A$55:$F$346,3,0),_xlfn.IFERROR(VLOOKUP($B203,'Privacy Analyst Evaluation'!$A$46:$F$120,3,0),""))&amp;""</f>
      </c>
      <c r="E203" t="s" s="64">
        <f>_xlfn.IFERROR(VLOOKUP($B203,'Institution Evaluation'!$A$55:$F$346,4,0),_xlfn.IFERROR(VLOOKUP($B203,'Privacy Analyst Evaluation'!$A$46:$F$120,4,0),""))&amp;""</f>
      </c>
      <c r="F203" t="s" s="64">
        <f>_xlfn.IFERROR(VLOOKUP($B203,'Institution Evaluation'!$A$55:$F$346,6,0),_xlfn.IFERROR(VLOOKUP($B203,'Privacy Analyst Evaluation'!$A$46:$F$120,6,0),""))&amp;""</f>
      </c>
      <c r="G203" s="340"/>
      <c r="H203" t="s" s="64">
        <f>_xlfn.IFERROR(IF($H202+1&gt;'(backend scoring)'!$Q$335,"",$H202+1),"")</f>
      </c>
      <c r="I203" t="s" s="64">
        <f>_xlfn.XLOOKUP($H203,'(backend scoring)'!$S$2:$S$333,'(backend scoring)'!$A$2:$A$333,"")</f>
      </c>
      <c r="J203" t="s" s="64">
        <f>_xlfn.IFERROR(VLOOKUP($I203,'Institution Evaluation'!$A$55:$F$346,2,0),_xlfn.IFERROR(VLOOKUP($I203,'Privacy Analyst Evaluation'!$A$46:$F$120,2,0),""))</f>
      </c>
      <c r="K203" t="s" s="64">
        <f>_xlfn.IFERROR(VLOOKUP($I203,'Institution Evaluation'!$A$55:$F$346,3,0),_xlfn.IFERROR(VLOOKUP($I203,'Privacy Analyst Evaluation'!$A$46:$F$120,3,0),""))&amp;""</f>
      </c>
      <c r="L203" t="s" s="64">
        <f>_xlfn.IFERROR(VLOOKUP($I203,'Institution Evaluation'!$A$55:$F$346,4,0),_xlfn.IFERROR(VLOOKUP($I203,'Privacy Analyst Evaluation'!$A$46:$F$120,4,0),""))&amp;""</f>
      </c>
      <c r="M203" t="s" s="64">
        <f>_xlfn.IFERROR(VLOOKUP($I203,'Institution Evaluation'!$A$55:$F$346,6,0),_xlfn.IFERROR(VLOOKUP($I203,'Privacy Analyst Evaluation'!$A$46:$F$120,6,0),""))&amp;""</f>
      </c>
      <c r="N203" s="338"/>
    </row>
    <row r="204" ht="18" customHeight="1">
      <c r="A204" t="s" s="64">
        <f>_xlfn.IFERROR(IF($A203+1&gt;'(backend scoring)'!$T$335,"",$A203+1),"")</f>
      </c>
      <c r="B204" t="s" s="64">
        <f>_xlfn.XLOOKUP($A204,'(backend scoring)'!$V$2:$V$333,'(backend scoring)'!$A$2:$A$333,"")</f>
      </c>
      <c r="C204" t="s" s="64">
        <f>_xlfn.IFERROR(VLOOKUP($B204,'Institution Evaluation'!$A$55:$F$346,2,0),_xlfn.IFERROR(VLOOKUP($B204,'Privacy Analyst Evaluation'!$A$46:$F$120,2,0),""))&amp;""</f>
      </c>
      <c r="D204" t="s" s="64">
        <f>_xlfn.IFERROR(VLOOKUP($B204,'Institution Evaluation'!$A$55:$F$346,3,0),_xlfn.IFERROR(VLOOKUP($B204,'Privacy Analyst Evaluation'!$A$46:$F$120,3,0),""))&amp;""</f>
      </c>
      <c r="E204" t="s" s="64">
        <f>_xlfn.IFERROR(VLOOKUP($B204,'Institution Evaluation'!$A$55:$F$346,4,0),_xlfn.IFERROR(VLOOKUP($B204,'Privacy Analyst Evaluation'!$A$46:$F$120,4,0),""))&amp;""</f>
      </c>
      <c r="F204" t="s" s="64">
        <f>_xlfn.IFERROR(VLOOKUP($B204,'Institution Evaluation'!$A$55:$F$346,6,0),_xlfn.IFERROR(VLOOKUP($B204,'Privacy Analyst Evaluation'!$A$46:$F$120,6,0),""))&amp;""</f>
      </c>
      <c r="G204" s="340"/>
      <c r="H204" t="s" s="64">
        <f>_xlfn.IFERROR(IF($H203+1&gt;'(backend scoring)'!$Q$335,"",$H203+1),"")</f>
      </c>
      <c r="I204" t="s" s="64">
        <f>_xlfn.XLOOKUP($H204,'(backend scoring)'!$S$2:$S$333,'(backend scoring)'!$A$2:$A$333,"")</f>
      </c>
      <c r="J204" t="s" s="64">
        <f>_xlfn.IFERROR(VLOOKUP($I204,'Institution Evaluation'!$A$55:$F$346,2,0),_xlfn.IFERROR(VLOOKUP($I204,'Privacy Analyst Evaluation'!$A$46:$F$120,2,0),""))</f>
      </c>
      <c r="K204" t="s" s="64">
        <f>_xlfn.IFERROR(VLOOKUP($I204,'Institution Evaluation'!$A$55:$F$346,3,0),_xlfn.IFERROR(VLOOKUP($I204,'Privacy Analyst Evaluation'!$A$46:$F$120,3,0),""))&amp;""</f>
      </c>
      <c r="L204" t="s" s="64">
        <f>_xlfn.IFERROR(VLOOKUP($I204,'Institution Evaluation'!$A$55:$F$346,4,0),_xlfn.IFERROR(VLOOKUP($I204,'Privacy Analyst Evaluation'!$A$46:$F$120,4,0),""))&amp;""</f>
      </c>
      <c r="M204" t="s" s="64">
        <f>_xlfn.IFERROR(VLOOKUP($I204,'Institution Evaluation'!$A$55:$F$346,6,0),_xlfn.IFERROR(VLOOKUP($I204,'Privacy Analyst Evaluation'!$A$46:$F$120,6,0),""))&amp;""</f>
      </c>
      <c r="N204" s="338"/>
    </row>
    <row r="205" ht="18" customHeight="1">
      <c r="A205" t="s" s="64">
        <f>_xlfn.IFERROR(IF($A204+1&gt;'(backend scoring)'!$T$335,"",$A204+1),"")</f>
      </c>
      <c r="B205" t="s" s="64">
        <f>_xlfn.XLOOKUP($A205,'(backend scoring)'!$V$2:$V$333,'(backend scoring)'!$A$2:$A$333,"")</f>
      </c>
      <c r="C205" t="s" s="64">
        <f>_xlfn.IFERROR(VLOOKUP($B205,'Institution Evaluation'!$A$55:$F$346,2,0),_xlfn.IFERROR(VLOOKUP($B205,'Privacy Analyst Evaluation'!$A$46:$F$120,2,0),""))&amp;""</f>
      </c>
      <c r="D205" t="s" s="64">
        <f>_xlfn.IFERROR(VLOOKUP($B205,'Institution Evaluation'!$A$55:$F$346,3,0),_xlfn.IFERROR(VLOOKUP($B205,'Privacy Analyst Evaluation'!$A$46:$F$120,3,0),""))&amp;""</f>
      </c>
      <c r="E205" t="s" s="64">
        <f>_xlfn.IFERROR(VLOOKUP($B205,'Institution Evaluation'!$A$55:$F$346,4,0),_xlfn.IFERROR(VLOOKUP($B205,'Privacy Analyst Evaluation'!$A$46:$F$120,4,0),""))&amp;""</f>
      </c>
      <c r="F205" t="s" s="64">
        <f>_xlfn.IFERROR(VLOOKUP($B205,'Institution Evaluation'!$A$55:$F$346,6,0),_xlfn.IFERROR(VLOOKUP($B205,'Privacy Analyst Evaluation'!$A$46:$F$120,6,0),""))&amp;""</f>
      </c>
      <c r="G205" s="340"/>
      <c r="H205" t="s" s="64">
        <f>_xlfn.IFERROR(IF($H204+1&gt;'(backend scoring)'!$Q$335,"",$H204+1),"")</f>
      </c>
      <c r="I205" t="s" s="64">
        <f>_xlfn.XLOOKUP($H205,'(backend scoring)'!$S$2:$S$333,'(backend scoring)'!$A$2:$A$333,"")</f>
      </c>
      <c r="J205" t="s" s="64">
        <f>_xlfn.IFERROR(VLOOKUP($I205,'Institution Evaluation'!$A$55:$F$346,2,0),_xlfn.IFERROR(VLOOKUP($I205,'Privacy Analyst Evaluation'!$A$46:$F$120,2,0),""))</f>
      </c>
      <c r="K205" t="s" s="64">
        <f>_xlfn.IFERROR(VLOOKUP($I205,'Institution Evaluation'!$A$55:$F$346,3,0),_xlfn.IFERROR(VLOOKUP($I205,'Privacy Analyst Evaluation'!$A$46:$F$120,3,0),""))&amp;""</f>
      </c>
      <c r="L205" t="s" s="64">
        <f>_xlfn.IFERROR(VLOOKUP($I205,'Institution Evaluation'!$A$55:$F$346,4,0),_xlfn.IFERROR(VLOOKUP($I205,'Privacy Analyst Evaluation'!$A$46:$F$120,4,0),""))&amp;""</f>
      </c>
      <c r="M205" t="s" s="64">
        <f>_xlfn.IFERROR(VLOOKUP($I205,'Institution Evaluation'!$A$55:$F$346,6,0),_xlfn.IFERROR(VLOOKUP($I205,'Privacy Analyst Evaluation'!$A$46:$F$120,6,0),""))&amp;""</f>
      </c>
      <c r="N205" s="338"/>
    </row>
    <row r="206" ht="18" customHeight="1">
      <c r="A206" t="s" s="64">
        <f>_xlfn.IFERROR(IF($A205+1&gt;'(backend scoring)'!$T$335,"",$A205+1),"")</f>
      </c>
      <c r="B206" t="s" s="64">
        <f>_xlfn.XLOOKUP($A206,'(backend scoring)'!$V$2:$V$333,'(backend scoring)'!$A$2:$A$333,"")</f>
      </c>
      <c r="C206" t="s" s="64">
        <f>_xlfn.IFERROR(VLOOKUP($B206,'Institution Evaluation'!$A$55:$F$346,2,0),_xlfn.IFERROR(VLOOKUP($B206,'Privacy Analyst Evaluation'!$A$46:$F$120,2,0),""))&amp;""</f>
      </c>
      <c r="D206" t="s" s="64">
        <f>_xlfn.IFERROR(VLOOKUP($B206,'Institution Evaluation'!$A$55:$F$346,3,0),_xlfn.IFERROR(VLOOKUP($B206,'Privacy Analyst Evaluation'!$A$46:$F$120,3,0),""))&amp;""</f>
      </c>
      <c r="E206" t="s" s="64">
        <f>_xlfn.IFERROR(VLOOKUP($B206,'Institution Evaluation'!$A$55:$F$346,4,0),_xlfn.IFERROR(VLOOKUP($B206,'Privacy Analyst Evaluation'!$A$46:$F$120,4,0),""))&amp;""</f>
      </c>
      <c r="F206" t="s" s="64">
        <f>_xlfn.IFERROR(VLOOKUP($B206,'Institution Evaluation'!$A$55:$F$346,6,0),_xlfn.IFERROR(VLOOKUP($B206,'Privacy Analyst Evaluation'!$A$46:$F$120,6,0),""))&amp;""</f>
      </c>
      <c r="G206" s="340"/>
      <c r="H206" t="s" s="64">
        <f>_xlfn.IFERROR(IF($H205+1&gt;'(backend scoring)'!$Q$335,"",$H205+1),"")</f>
      </c>
      <c r="I206" t="s" s="64">
        <f>_xlfn.XLOOKUP($H206,'(backend scoring)'!$S$2:$S$333,'(backend scoring)'!$A$2:$A$333,"")</f>
      </c>
      <c r="J206" t="s" s="64">
        <f>_xlfn.IFERROR(VLOOKUP($I206,'Institution Evaluation'!$A$55:$F$346,2,0),_xlfn.IFERROR(VLOOKUP($I206,'Privacy Analyst Evaluation'!$A$46:$F$120,2,0),""))</f>
      </c>
      <c r="K206" t="s" s="64">
        <f>_xlfn.IFERROR(VLOOKUP($I206,'Institution Evaluation'!$A$55:$F$346,3,0),_xlfn.IFERROR(VLOOKUP($I206,'Privacy Analyst Evaluation'!$A$46:$F$120,3,0),""))&amp;""</f>
      </c>
      <c r="L206" t="s" s="64">
        <f>_xlfn.IFERROR(VLOOKUP($I206,'Institution Evaluation'!$A$55:$F$346,4,0),_xlfn.IFERROR(VLOOKUP($I206,'Privacy Analyst Evaluation'!$A$46:$F$120,4,0),""))&amp;""</f>
      </c>
      <c r="M206" t="s" s="64">
        <f>_xlfn.IFERROR(VLOOKUP($I206,'Institution Evaluation'!$A$55:$F$346,6,0),_xlfn.IFERROR(VLOOKUP($I206,'Privacy Analyst Evaluation'!$A$46:$F$120,6,0),""))&amp;""</f>
      </c>
      <c r="N206" s="338"/>
    </row>
    <row r="207" ht="18" customHeight="1">
      <c r="A207" t="s" s="64">
        <f>_xlfn.IFERROR(IF($A206+1&gt;'(backend scoring)'!$T$335,"",$A206+1),"")</f>
      </c>
      <c r="B207" t="s" s="64">
        <f>_xlfn.XLOOKUP($A207,'(backend scoring)'!$V$2:$V$333,'(backend scoring)'!$A$2:$A$333,"")</f>
      </c>
      <c r="C207" t="s" s="64">
        <f>_xlfn.IFERROR(VLOOKUP($B207,'Institution Evaluation'!$A$55:$F$346,2,0),_xlfn.IFERROR(VLOOKUP($B207,'Privacy Analyst Evaluation'!$A$46:$F$120,2,0),""))&amp;""</f>
      </c>
      <c r="D207" t="s" s="64">
        <f>_xlfn.IFERROR(VLOOKUP($B207,'Institution Evaluation'!$A$55:$F$346,3,0),_xlfn.IFERROR(VLOOKUP($B207,'Privacy Analyst Evaluation'!$A$46:$F$120,3,0),""))&amp;""</f>
      </c>
      <c r="E207" t="s" s="64">
        <f>_xlfn.IFERROR(VLOOKUP($B207,'Institution Evaluation'!$A$55:$F$346,4,0),_xlfn.IFERROR(VLOOKUP($B207,'Privacy Analyst Evaluation'!$A$46:$F$120,4,0),""))&amp;""</f>
      </c>
      <c r="F207" t="s" s="64">
        <f>_xlfn.IFERROR(VLOOKUP($B207,'Institution Evaluation'!$A$55:$F$346,6,0),_xlfn.IFERROR(VLOOKUP($B207,'Privacy Analyst Evaluation'!$A$46:$F$120,6,0),""))&amp;""</f>
      </c>
      <c r="G207" s="340"/>
      <c r="H207" t="s" s="64">
        <f>_xlfn.IFERROR(IF($H206+1&gt;'(backend scoring)'!$Q$335,"",$H206+1),"")</f>
      </c>
      <c r="I207" t="s" s="64">
        <f>_xlfn.XLOOKUP($H207,'(backend scoring)'!$S$2:$S$333,'(backend scoring)'!$A$2:$A$333,"")</f>
      </c>
      <c r="J207" t="s" s="64">
        <f>_xlfn.IFERROR(VLOOKUP($I207,'Institution Evaluation'!$A$55:$F$346,2,0),_xlfn.IFERROR(VLOOKUP($I207,'Privacy Analyst Evaluation'!$A$46:$F$120,2,0),""))</f>
      </c>
      <c r="K207" t="s" s="64">
        <f>_xlfn.IFERROR(VLOOKUP($I207,'Institution Evaluation'!$A$55:$F$346,3,0),_xlfn.IFERROR(VLOOKUP($I207,'Privacy Analyst Evaluation'!$A$46:$F$120,3,0),""))&amp;""</f>
      </c>
      <c r="L207" t="s" s="64">
        <f>_xlfn.IFERROR(VLOOKUP($I207,'Institution Evaluation'!$A$55:$F$346,4,0),_xlfn.IFERROR(VLOOKUP($I207,'Privacy Analyst Evaluation'!$A$46:$F$120,4,0),""))&amp;""</f>
      </c>
      <c r="M207" t="s" s="64">
        <f>_xlfn.IFERROR(VLOOKUP($I207,'Institution Evaluation'!$A$55:$F$346,6,0),_xlfn.IFERROR(VLOOKUP($I207,'Privacy Analyst Evaluation'!$A$46:$F$120,6,0),""))&amp;""</f>
      </c>
      <c r="N207" s="338"/>
    </row>
    <row r="208" ht="18" customHeight="1">
      <c r="A208" t="s" s="64">
        <f>_xlfn.IFERROR(IF($A207+1&gt;'(backend scoring)'!$T$335,"",$A207+1),"")</f>
      </c>
      <c r="B208" t="s" s="64">
        <f>_xlfn.XLOOKUP($A208,'(backend scoring)'!$V$2:$V$333,'(backend scoring)'!$A$2:$A$333,"")</f>
      </c>
      <c r="C208" t="s" s="64">
        <f>_xlfn.IFERROR(VLOOKUP($B208,'Institution Evaluation'!$A$55:$F$346,2,0),_xlfn.IFERROR(VLOOKUP($B208,'Privacy Analyst Evaluation'!$A$46:$F$120,2,0),""))&amp;""</f>
      </c>
      <c r="D208" t="s" s="64">
        <f>_xlfn.IFERROR(VLOOKUP($B208,'Institution Evaluation'!$A$55:$F$346,3,0),_xlfn.IFERROR(VLOOKUP($B208,'Privacy Analyst Evaluation'!$A$46:$F$120,3,0),""))&amp;""</f>
      </c>
      <c r="E208" t="s" s="64">
        <f>_xlfn.IFERROR(VLOOKUP($B208,'Institution Evaluation'!$A$55:$F$346,4,0),_xlfn.IFERROR(VLOOKUP($B208,'Privacy Analyst Evaluation'!$A$46:$F$120,4,0),""))&amp;""</f>
      </c>
      <c r="F208" t="s" s="64">
        <f>_xlfn.IFERROR(VLOOKUP($B208,'Institution Evaluation'!$A$55:$F$346,6,0),_xlfn.IFERROR(VLOOKUP($B208,'Privacy Analyst Evaluation'!$A$46:$F$120,6,0),""))&amp;""</f>
      </c>
      <c r="G208" s="340"/>
      <c r="H208" t="s" s="64">
        <f>_xlfn.IFERROR(IF($H207+1&gt;'(backend scoring)'!$Q$335,"",$H207+1),"")</f>
      </c>
      <c r="I208" t="s" s="64">
        <f>_xlfn.XLOOKUP($H208,'(backend scoring)'!$S$2:$S$333,'(backend scoring)'!$A$2:$A$333,"")</f>
      </c>
      <c r="J208" t="s" s="64">
        <f>_xlfn.IFERROR(VLOOKUP($I208,'Institution Evaluation'!$A$55:$F$346,2,0),_xlfn.IFERROR(VLOOKUP($I208,'Privacy Analyst Evaluation'!$A$46:$F$120,2,0),""))</f>
      </c>
      <c r="K208" t="s" s="64">
        <f>_xlfn.IFERROR(VLOOKUP($I208,'Institution Evaluation'!$A$55:$F$346,3,0),_xlfn.IFERROR(VLOOKUP($I208,'Privacy Analyst Evaluation'!$A$46:$F$120,3,0),""))&amp;""</f>
      </c>
      <c r="L208" t="s" s="64">
        <f>_xlfn.IFERROR(VLOOKUP($I208,'Institution Evaluation'!$A$55:$F$346,4,0),_xlfn.IFERROR(VLOOKUP($I208,'Privacy Analyst Evaluation'!$A$46:$F$120,4,0),""))&amp;""</f>
      </c>
      <c r="M208" t="s" s="64">
        <f>_xlfn.IFERROR(VLOOKUP($I208,'Institution Evaluation'!$A$55:$F$346,6,0),_xlfn.IFERROR(VLOOKUP($I208,'Privacy Analyst Evaluation'!$A$46:$F$120,6,0),""))&amp;""</f>
      </c>
      <c r="N208" s="338"/>
    </row>
    <row r="209" ht="18" customHeight="1">
      <c r="A209" t="s" s="64">
        <f>_xlfn.IFERROR(IF($A208+1&gt;'(backend scoring)'!$T$335,"",$A208+1),"")</f>
      </c>
      <c r="B209" t="s" s="64">
        <f>_xlfn.XLOOKUP($A209,'(backend scoring)'!$V$2:$V$333,'(backend scoring)'!$A$2:$A$333,"")</f>
      </c>
      <c r="C209" t="s" s="64">
        <f>_xlfn.IFERROR(VLOOKUP($B209,'Institution Evaluation'!$A$55:$F$346,2,0),_xlfn.IFERROR(VLOOKUP($B209,'Privacy Analyst Evaluation'!$A$46:$F$120,2,0),""))&amp;""</f>
      </c>
      <c r="D209" t="s" s="64">
        <f>_xlfn.IFERROR(VLOOKUP($B209,'Institution Evaluation'!$A$55:$F$346,3,0),_xlfn.IFERROR(VLOOKUP($B209,'Privacy Analyst Evaluation'!$A$46:$F$120,3,0),""))&amp;""</f>
      </c>
      <c r="E209" t="s" s="64">
        <f>_xlfn.IFERROR(VLOOKUP($B209,'Institution Evaluation'!$A$55:$F$346,4,0),_xlfn.IFERROR(VLOOKUP($B209,'Privacy Analyst Evaluation'!$A$46:$F$120,4,0),""))&amp;""</f>
      </c>
      <c r="F209" t="s" s="64">
        <f>_xlfn.IFERROR(VLOOKUP($B209,'Institution Evaluation'!$A$55:$F$346,6,0),_xlfn.IFERROR(VLOOKUP($B209,'Privacy Analyst Evaluation'!$A$46:$F$120,6,0),""))&amp;""</f>
      </c>
      <c r="G209" s="340"/>
      <c r="H209" t="s" s="64">
        <f>_xlfn.IFERROR(IF($H208+1&gt;'(backend scoring)'!$Q$335,"",$H208+1),"")</f>
      </c>
      <c r="I209" t="s" s="64">
        <f>_xlfn.XLOOKUP($H209,'(backend scoring)'!$S$2:$S$333,'(backend scoring)'!$A$2:$A$333,"")</f>
      </c>
      <c r="J209" t="s" s="64">
        <f>_xlfn.IFERROR(VLOOKUP($I209,'Institution Evaluation'!$A$55:$F$346,2,0),_xlfn.IFERROR(VLOOKUP($I209,'Privacy Analyst Evaluation'!$A$46:$F$120,2,0),""))</f>
      </c>
      <c r="K209" t="s" s="64">
        <f>_xlfn.IFERROR(VLOOKUP($I209,'Institution Evaluation'!$A$55:$F$346,3,0),_xlfn.IFERROR(VLOOKUP($I209,'Privacy Analyst Evaluation'!$A$46:$F$120,3,0),""))&amp;""</f>
      </c>
      <c r="L209" t="s" s="64">
        <f>_xlfn.IFERROR(VLOOKUP($I209,'Institution Evaluation'!$A$55:$F$346,4,0),_xlfn.IFERROR(VLOOKUP($I209,'Privacy Analyst Evaluation'!$A$46:$F$120,4,0),""))&amp;""</f>
      </c>
      <c r="M209" t="s" s="64">
        <f>_xlfn.IFERROR(VLOOKUP($I209,'Institution Evaluation'!$A$55:$F$346,6,0),_xlfn.IFERROR(VLOOKUP($I209,'Privacy Analyst Evaluation'!$A$46:$F$120,6,0),""))&amp;""</f>
      </c>
      <c r="N209" s="338"/>
    </row>
    <row r="210" ht="18" customHeight="1">
      <c r="A210" t="s" s="64">
        <f>_xlfn.IFERROR(IF($A209+1&gt;'(backend scoring)'!$T$335,"",$A209+1),"")</f>
      </c>
      <c r="B210" t="s" s="64">
        <f>_xlfn.XLOOKUP($A210,'(backend scoring)'!$V$2:$V$333,'(backend scoring)'!$A$2:$A$333,"")</f>
      </c>
      <c r="C210" t="s" s="64">
        <f>_xlfn.IFERROR(VLOOKUP($B210,'Institution Evaluation'!$A$55:$F$346,2,0),_xlfn.IFERROR(VLOOKUP($B210,'Privacy Analyst Evaluation'!$A$46:$F$120,2,0),""))&amp;""</f>
      </c>
      <c r="D210" t="s" s="64">
        <f>_xlfn.IFERROR(VLOOKUP($B210,'Institution Evaluation'!$A$55:$F$346,3,0),_xlfn.IFERROR(VLOOKUP($B210,'Privacy Analyst Evaluation'!$A$46:$F$120,3,0),""))&amp;""</f>
      </c>
      <c r="E210" t="s" s="64">
        <f>_xlfn.IFERROR(VLOOKUP($B210,'Institution Evaluation'!$A$55:$F$346,4,0),_xlfn.IFERROR(VLOOKUP($B210,'Privacy Analyst Evaluation'!$A$46:$F$120,4,0),""))&amp;""</f>
      </c>
      <c r="F210" t="s" s="64">
        <f>_xlfn.IFERROR(VLOOKUP($B210,'Institution Evaluation'!$A$55:$F$346,6,0),_xlfn.IFERROR(VLOOKUP($B210,'Privacy Analyst Evaluation'!$A$46:$F$120,6,0),""))&amp;""</f>
      </c>
      <c r="G210" s="340"/>
      <c r="H210" t="s" s="64">
        <f>_xlfn.IFERROR(IF($H209+1&gt;'(backend scoring)'!$Q$335,"",$H209+1),"")</f>
      </c>
      <c r="I210" t="s" s="64">
        <f>_xlfn.XLOOKUP($H210,'(backend scoring)'!$S$2:$S$333,'(backend scoring)'!$A$2:$A$333,"")</f>
      </c>
      <c r="J210" t="s" s="64">
        <f>_xlfn.IFERROR(VLOOKUP($I210,'Institution Evaluation'!$A$55:$F$346,2,0),_xlfn.IFERROR(VLOOKUP($I210,'Privacy Analyst Evaluation'!$A$46:$F$120,2,0),""))</f>
      </c>
      <c r="K210" t="s" s="64">
        <f>_xlfn.IFERROR(VLOOKUP($I210,'Institution Evaluation'!$A$55:$F$346,3,0),_xlfn.IFERROR(VLOOKUP($I210,'Privacy Analyst Evaluation'!$A$46:$F$120,3,0),""))&amp;""</f>
      </c>
      <c r="L210" t="s" s="64">
        <f>_xlfn.IFERROR(VLOOKUP($I210,'Institution Evaluation'!$A$55:$F$346,4,0),_xlfn.IFERROR(VLOOKUP($I210,'Privacy Analyst Evaluation'!$A$46:$F$120,4,0),""))&amp;""</f>
      </c>
      <c r="M210" t="s" s="64">
        <f>_xlfn.IFERROR(VLOOKUP($I210,'Institution Evaluation'!$A$55:$F$346,6,0),_xlfn.IFERROR(VLOOKUP($I210,'Privacy Analyst Evaluation'!$A$46:$F$120,6,0),""))&amp;""</f>
      </c>
      <c r="N210" s="338"/>
    </row>
    <row r="211" ht="18" customHeight="1">
      <c r="A211" t="s" s="64">
        <f>_xlfn.IFERROR(IF($A210+1&gt;'(backend scoring)'!$T$335,"",$A210+1),"")</f>
      </c>
      <c r="B211" t="s" s="64">
        <f>_xlfn.XLOOKUP($A211,'(backend scoring)'!$V$2:$V$333,'(backend scoring)'!$A$2:$A$333,"")</f>
      </c>
      <c r="C211" t="s" s="64">
        <f>_xlfn.IFERROR(VLOOKUP($B211,'Institution Evaluation'!$A$55:$F$346,2,0),_xlfn.IFERROR(VLOOKUP($B211,'Privacy Analyst Evaluation'!$A$46:$F$120,2,0),""))&amp;""</f>
      </c>
      <c r="D211" t="s" s="64">
        <f>_xlfn.IFERROR(VLOOKUP($B211,'Institution Evaluation'!$A$55:$F$346,3,0),_xlfn.IFERROR(VLOOKUP($B211,'Privacy Analyst Evaluation'!$A$46:$F$120,3,0),""))&amp;""</f>
      </c>
      <c r="E211" t="s" s="64">
        <f>_xlfn.IFERROR(VLOOKUP($B211,'Institution Evaluation'!$A$55:$F$346,4,0),_xlfn.IFERROR(VLOOKUP($B211,'Privacy Analyst Evaluation'!$A$46:$F$120,4,0),""))&amp;""</f>
      </c>
      <c r="F211" t="s" s="64">
        <f>_xlfn.IFERROR(VLOOKUP($B211,'Institution Evaluation'!$A$55:$F$346,6,0),_xlfn.IFERROR(VLOOKUP($B211,'Privacy Analyst Evaluation'!$A$46:$F$120,6,0),""))&amp;""</f>
      </c>
      <c r="G211" s="340"/>
      <c r="H211" t="s" s="64">
        <f>_xlfn.IFERROR(IF($H210+1&gt;'(backend scoring)'!$Q$335,"",$H210+1),"")</f>
      </c>
      <c r="I211" t="s" s="64">
        <f>_xlfn.XLOOKUP($H211,'(backend scoring)'!$S$2:$S$333,'(backend scoring)'!$A$2:$A$333,"")</f>
      </c>
      <c r="J211" t="s" s="64">
        <f>_xlfn.IFERROR(VLOOKUP($I211,'Institution Evaluation'!$A$55:$F$346,2,0),_xlfn.IFERROR(VLOOKUP($I211,'Privacy Analyst Evaluation'!$A$46:$F$120,2,0),""))</f>
      </c>
      <c r="K211" t="s" s="64">
        <f>_xlfn.IFERROR(VLOOKUP($I211,'Institution Evaluation'!$A$55:$F$346,3,0),_xlfn.IFERROR(VLOOKUP($I211,'Privacy Analyst Evaluation'!$A$46:$F$120,3,0),""))&amp;""</f>
      </c>
      <c r="L211" t="s" s="64">
        <f>_xlfn.IFERROR(VLOOKUP($I211,'Institution Evaluation'!$A$55:$F$346,4,0),_xlfn.IFERROR(VLOOKUP($I211,'Privacy Analyst Evaluation'!$A$46:$F$120,4,0),""))&amp;""</f>
      </c>
      <c r="M211" t="s" s="64">
        <f>_xlfn.IFERROR(VLOOKUP($I211,'Institution Evaluation'!$A$55:$F$346,6,0),_xlfn.IFERROR(VLOOKUP($I211,'Privacy Analyst Evaluation'!$A$46:$F$120,6,0),""))&amp;""</f>
      </c>
      <c r="N211" s="338"/>
    </row>
    <row r="212" ht="18" customHeight="1">
      <c r="A212" t="s" s="64">
        <f>_xlfn.IFERROR(IF($A211+1&gt;'(backend scoring)'!$T$335,"",$A211+1),"")</f>
      </c>
      <c r="B212" t="s" s="64">
        <f>_xlfn.XLOOKUP($A212,'(backend scoring)'!$V$2:$V$333,'(backend scoring)'!$A$2:$A$333,"")</f>
      </c>
      <c r="C212" t="s" s="64">
        <f>_xlfn.IFERROR(VLOOKUP($B212,'Institution Evaluation'!$A$55:$F$346,2,0),_xlfn.IFERROR(VLOOKUP($B212,'Privacy Analyst Evaluation'!$A$46:$F$120,2,0),""))&amp;""</f>
      </c>
      <c r="D212" t="s" s="64">
        <f>_xlfn.IFERROR(VLOOKUP($B212,'Institution Evaluation'!$A$55:$F$346,3,0),_xlfn.IFERROR(VLOOKUP($B212,'Privacy Analyst Evaluation'!$A$46:$F$120,3,0),""))&amp;""</f>
      </c>
      <c r="E212" t="s" s="64">
        <f>_xlfn.IFERROR(VLOOKUP($B212,'Institution Evaluation'!$A$55:$F$346,4,0),_xlfn.IFERROR(VLOOKUP($B212,'Privacy Analyst Evaluation'!$A$46:$F$120,4,0),""))&amp;""</f>
      </c>
      <c r="F212" t="s" s="64">
        <f>_xlfn.IFERROR(VLOOKUP($B212,'Institution Evaluation'!$A$55:$F$346,6,0),_xlfn.IFERROR(VLOOKUP($B212,'Privacy Analyst Evaluation'!$A$46:$F$120,6,0),""))&amp;""</f>
      </c>
      <c r="G212" s="340"/>
      <c r="H212" t="s" s="64">
        <f>_xlfn.IFERROR(IF($H211+1&gt;'(backend scoring)'!$Q$335,"",$H211+1),"")</f>
      </c>
      <c r="I212" t="s" s="64">
        <f>_xlfn.XLOOKUP($H212,'(backend scoring)'!$S$2:$S$333,'(backend scoring)'!$A$2:$A$333,"")</f>
      </c>
      <c r="J212" t="s" s="64">
        <f>_xlfn.IFERROR(VLOOKUP($I212,'Institution Evaluation'!$A$55:$F$346,2,0),_xlfn.IFERROR(VLOOKUP($I212,'Privacy Analyst Evaluation'!$A$46:$F$120,2,0),""))</f>
      </c>
      <c r="K212" t="s" s="64">
        <f>_xlfn.IFERROR(VLOOKUP($I212,'Institution Evaluation'!$A$55:$F$346,3,0),_xlfn.IFERROR(VLOOKUP($I212,'Privacy Analyst Evaluation'!$A$46:$F$120,3,0),""))&amp;""</f>
      </c>
      <c r="L212" t="s" s="64">
        <f>_xlfn.IFERROR(VLOOKUP($I212,'Institution Evaluation'!$A$55:$F$346,4,0),_xlfn.IFERROR(VLOOKUP($I212,'Privacy Analyst Evaluation'!$A$46:$F$120,4,0),""))&amp;""</f>
      </c>
      <c r="M212" t="s" s="64">
        <f>_xlfn.IFERROR(VLOOKUP($I212,'Institution Evaluation'!$A$55:$F$346,6,0),_xlfn.IFERROR(VLOOKUP($I212,'Privacy Analyst Evaluation'!$A$46:$F$120,6,0),""))&amp;""</f>
      </c>
      <c r="N212" s="338"/>
    </row>
    <row r="213" ht="18" customHeight="1">
      <c r="A213" t="s" s="64">
        <f>_xlfn.IFERROR(IF($A212+1&gt;'(backend scoring)'!$T$335,"",$A212+1),"")</f>
      </c>
      <c r="B213" t="s" s="64">
        <f>_xlfn.XLOOKUP($A213,'(backend scoring)'!$V$2:$V$333,'(backend scoring)'!$A$2:$A$333,"")</f>
      </c>
      <c r="C213" t="s" s="64">
        <f>_xlfn.IFERROR(VLOOKUP($B213,'Institution Evaluation'!$A$55:$F$346,2,0),_xlfn.IFERROR(VLOOKUP($B213,'Privacy Analyst Evaluation'!$A$46:$F$120,2,0),""))&amp;""</f>
      </c>
      <c r="D213" t="s" s="64">
        <f>_xlfn.IFERROR(VLOOKUP($B213,'Institution Evaluation'!$A$55:$F$346,3,0),_xlfn.IFERROR(VLOOKUP($B213,'Privacy Analyst Evaluation'!$A$46:$F$120,3,0),""))&amp;""</f>
      </c>
      <c r="E213" t="s" s="64">
        <f>_xlfn.IFERROR(VLOOKUP($B213,'Institution Evaluation'!$A$55:$F$346,4,0),_xlfn.IFERROR(VLOOKUP($B213,'Privacy Analyst Evaluation'!$A$46:$F$120,4,0),""))&amp;""</f>
      </c>
      <c r="F213" t="s" s="64">
        <f>_xlfn.IFERROR(VLOOKUP($B213,'Institution Evaluation'!$A$55:$F$346,6,0),_xlfn.IFERROR(VLOOKUP($B213,'Privacy Analyst Evaluation'!$A$46:$F$120,6,0),""))&amp;""</f>
      </c>
      <c r="G213" s="340"/>
      <c r="H213" t="s" s="64">
        <f>_xlfn.IFERROR(IF($H212+1&gt;'(backend scoring)'!$Q$335,"",$H212+1),"")</f>
      </c>
      <c r="I213" t="s" s="64">
        <f>_xlfn.XLOOKUP($H213,'(backend scoring)'!$S$2:$S$333,'(backend scoring)'!$A$2:$A$333,"")</f>
      </c>
      <c r="J213" t="s" s="64">
        <f>_xlfn.IFERROR(VLOOKUP($I213,'Institution Evaluation'!$A$55:$F$346,2,0),_xlfn.IFERROR(VLOOKUP($I213,'Privacy Analyst Evaluation'!$A$46:$F$120,2,0),""))</f>
      </c>
      <c r="K213" t="s" s="64">
        <f>_xlfn.IFERROR(VLOOKUP($I213,'Institution Evaluation'!$A$55:$F$346,3,0),_xlfn.IFERROR(VLOOKUP($I213,'Privacy Analyst Evaluation'!$A$46:$F$120,3,0),""))&amp;""</f>
      </c>
      <c r="L213" t="s" s="64">
        <f>_xlfn.IFERROR(VLOOKUP($I213,'Institution Evaluation'!$A$55:$F$346,4,0),_xlfn.IFERROR(VLOOKUP($I213,'Privacy Analyst Evaluation'!$A$46:$F$120,4,0),""))&amp;""</f>
      </c>
      <c r="M213" t="s" s="64">
        <f>_xlfn.IFERROR(VLOOKUP($I213,'Institution Evaluation'!$A$55:$F$346,6,0),_xlfn.IFERROR(VLOOKUP($I213,'Privacy Analyst Evaluation'!$A$46:$F$120,6,0),""))&amp;""</f>
      </c>
      <c r="N213" s="338"/>
    </row>
    <row r="214" ht="18" customHeight="1">
      <c r="A214" t="s" s="64">
        <f>_xlfn.IFERROR(IF($A213+1&gt;'(backend scoring)'!$T$335,"",$A213+1),"")</f>
      </c>
      <c r="B214" t="s" s="64">
        <f>_xlfn.XLOOKUP($A214,'(backend scoring)'!$V$2:$V$333,'(backend scoring)'!$A$2:$A$333,"")</f>
      </c>
      <c r="C214" t="s" s="64">
        <f>_xlfn.IFERROR(VLOOKUP($B214,'Institution Evaluation'!$A$55:$F$346,2,0),_xlfn.IFERROR(VLOOKUP($B214,'Privacy Analyst Evaluation'!$A$46:$F$120,2,0),""))&amp;""</f>
      </c>
      <c r="D214" t="s" s="64">
        <f>_xlfn.IFERROR(VLOOKUP($B214,'Institution Evaluation'!$A$55:$F$346,3,0),_xlfn.IFERROR(VLOOKUP($B214,'Privacy Analyst Evaluation'!$A$46:$F$120,3,0),""))&amp;""</f>
      </c>
      <c r="E214" t="s" s="64">
        <f>_xlfn.IFERROR(VLOOKUP($B214,'Institution Evaluation'!$A$55:$F$346,4,0),_xlfn.IFERROR(VLOOKUP($B214,'Privacy Analyst Evaluation'!$A$46:$F$120,4,0),""))&amp;""</f>
      </c>
      <c r="F214" t="s" s="64">
        <f>_xlfn.IFERROR(VLOOKUP($B214,'Institution Evaluation'!$A$55:$F$346,6,0),_xlfn.IFERROR(VLOOKUP($B214,'Privacy Analyst Evaluation'!$A$46:$F$120,6,0),""))&amp;""</f>
      </c>
      <c r="G214" s="340"/>
      <c r="H214" t="s" s="64">
        <f>_xlfn.IFERROR(IF($H213+1&gt;'(backend scoring)'!$Q$335,"",$H213+1),"")</f>
      </c>
      <c r="I214" t="s" s="64">
        <f>_xlfn.XLOOKUP($H214,'(backend scoring)'!$S$2:$S$333,'(backend scoring)'!$A$2:$A$333,"")</f>
      </c>
      <c r="J214" t="s" s="64">
        <f>_xlfn.IFERROR(VLOOKUP($I214,'Institution Evaluation'!$A$55:$F$346,2,0),_xlfn.IFERROR(VLOOKUP($I214,'Privacy Analyst Evaluation'!$A$46:$F$120,2,0),""))</f>
      </c>
      <c r="K214" t="s" s="64">
        <f>_xlfn.IFERROR(VLOOKUP($I214,'Institution Evaluation'!$A$55:$F$346,3,0),_xlfn.IFERROR(VLOOKUP($I214,'Privacy Analyst Evaluation'!$A$46:$F$120,3,0),""))&amp;""</f>
      </c>
      <c r="L214" t="s" s="64">
        <f>_xlfn.IFERROR(VLOOKUP($I214,'Institution Evaluation'!$A$55:$F$346,4,0),_xlfn.IFERROR(VLOOKUP($I214,'Privacy Analyst Evaluation'!$A$46:$F$120,4,0),""))&amp;""</f>
      </c>
      <c r="M214" t="s" s="64">
        <f>_xlfn.IFERROR(VLOOKUP($I214,'Institution Evaluation'!$A$55:$F$346,6,0),_xlfn.IFERROR(VLOOKUP($I214,'Privacy Analyst Evaluation'!$A$46:$F$120,6,0),""))&amp;""</f>
      </c>
      <c r="N214" s="338"/>
    </row>
    <row r="215" ht="18" customHeight="1">
      <c r="A215" t="s" s="64">
        <f>_xlfn.IFERROR(IF($A214+1&gt;'(backend scoring)'!$T$335,"",$A214+1),"")</f>
      </c>
      <c r="B215" t="s" s="64">
        <f>_xlfn.XLOOKUP($A215,'(backend scoring)'!$V$2:$V$333,'(backend scoring)'!$A$2:$A$333,"")</f>
      </c>
      <c r="C215" t="s" s="64">
        <f>_xlfn.IFERROR(VLOOKUP($B215,'Institution Evaluation'!$A$55:$F$346,2,0),_xlfn.IFERROR(VLOOKUP($B215,'Privacy Analyst Evaluation'!$A$46:$F$120,2,0),""))&amp;""</f>
      </c>
      <c r="D215" t="s" s="64">
        <f>_xlfn.IFERROR(VLOOKUP($B215,'Institution Evaluation'!$A$55:$F$346,3,0),_xlfn.IFERROR(VLOOKUP($B215,'Privacy Analyst Evaluation'!$A$46:$F$120,3,0),""))&amp;""</f>
      </c>
      <c r="E215" t="s" s="64">
        <f>_xlfn.IFERROR(VLOOKUP($B215,'Institution Evaluation'!$A$55:$F$346,4,0),_xlfn.IFERROR(VLOOKUP($B215,'Privacy Analyst Evaluation'!$A$46:$F$120,4,0),""))&amp;""</f>
      </c>
      <c r="F215" t="s" s="64">
        <f>_xlfn.IFERROR(VLOOKUP($B215,'Institution Evaluation'!$A$55:$F$346,6,0),_xlfn.IFERROR(VLOOKUP($B215,'Privacy Analyst Evaluation'!$A$46:$F$120,6,0),""))&amp;""</f>
      </c>
      <c r="G215" s="340"/>
      <c r="H215" t="s" s="64">
        <f>_xlfn.IFERROR(IF($H214+1&gt;'(backend scoring)'!$Q$335,"",$H214+1),"")</f>
      </c>
      <c r="I215" t="s" s="64">
        <f>_xlfn.XLOOKUP($H215,'(backend scoring)'!$S$2:$S$333,'(backend scoring)'!$A$2:$A$333,"")</f>
      </c>
      <c r="J215" t="s" s="64">
        <f>_xlfn.IFERROR(VLOOKUP($I215,'Institution Evaluation'!$A$55:$F$346,2,0),_xlfn.IFERROR(VLOOKUP($I215,'Privacy Analyst Evaluation'!$A$46:$F$120,2,0),""))</f>
      </c>
      <c r="K215" t="s" s="64">
        <f>_xlfn.IFERROR(VLOOKUP($I215,'Institution Evaluation'!$A$55:$F$346,3,0),_xlfn.IFERROR(VLOOKUP($I215,'Privacy Analyst Evaluation'!$A$46:$F$120,3,0),""))&amp;""</f>
      </c>
      <c r="L215" t="s" s="64">
        <f>_xlfn.IFERROR(VLOOKUP($I215,'Institution Evaluation'!$A$55:$F$346,4,0),_xlfn.IFERROR(VLOOKUP($I215,'Privacy Analyst Evaluation'!$A$46:$F$120,4,0),""))&amp;""</f>
      </c>
      <c r="M215" t="s" s="64">
        <f>_xlfn.IFERROR(VLOOKUP($I215,'Institution Evaluation'!$A$55:$F$346,6,0),_xlfn.IFERROR(VLOOKUP($I215,'Privacy Analyst Evaluation'!$A$46:$F$120,6,0),""))&amp;""</f>
      </c>
      <c r="N215" s="338"/>
    </row>
    <row r="216" ht="18" customHeight="1">
      <c r="A216" t="s" s="64">
        <f>_xlfn.IFERROR(IF($A215+1&gt;'(backend scoring)'!$T$335,"",$A215+1),"")</f>
      </c>
      <c r="B216" t="s" s="64">
        <f>_xlfn.XLOOKUP($A216,'(backend scoring)'!$V$2:$V$333,'(backend scoring)'!$A$2:$A$333,"")</f>
      </c>
      <c r="C216" t="s" s="64">
        <f>_xlfn.IFERROR(VLOOKUP($B216,'Institution Evaluation'!$A$55:$F$346,2,0),_xlfn.IFERROR(VLOOKUP($B216,'Privacy Analyst Evaluation'!$A$46:$F$120,2,0),""))&amp;""</f>
      </c>
      <c r="D216" t="s" s="64">
        <f>_xlfn.IFERROR(VLOOKUP($B216,'Institution Evaluation'!$A$55:$F$346,3,0),_xlfn.IFERROR(VLOOKUP($B216,'Privacy Analyst Evaluation'!$A$46:$F$120,3,0),""))&amp;""</f>
      </c>
      <c r="E216" t="s" s="64">
        <f>_xlfn.IFERROR(VLOOKUP($B216,'Institution Evaluation'!$A$55:$F$346,4,0),_xlfn.IFERROR(VLOOKUP($B216,'Privacy Analyst Evaluation'!$A$46:$F$120,4,0),""))&amp;""</f>
      </c>
      <c r="F216" t="s" s="64">
        <f>_xlfn.IFERROR(VLOOKUP($B216,'Institution Evaluation'!$A$55:$F$346,6,0),_xlfn.IFERROR(VLOOKUP($B216,'Privacy Analyst Evaluation'!$A$46:$F$120,6,0),""))&amp;""</f>
      </c>
      <c r="G216" s="340"/>
      <c r="H216" t="s" s="64">
        <f>_xlfn.IFERROR(IF($H215+1&gt;'(backend scoring)'!$Q$335,"",$H215+1),"")</f>
      </c>
      <c r="I216" t="s" s="64">
        <f>_xlfn.XLOOKUP($H216,'(backend scoring)'!$S$2:$S$333,'(backend scoring)'!$A$2:$A$333,"")</f>
      </c>
      <c r="J216" t="s" s="64">
        <f>_xlfn.IFERROR(VLOOKUP($I216,'Institution Evaluation'!$A$55:$F$346,2,0),_xlfn.IFERROR(VLOOKUP($I216,'Privacy Analyst Evaluation'!$A$46:$F$120,2,0),""))</f>
      </c>
      <c r="K216" t="s" s="64">
        <f>_xlfn.IFERROR(VLOOKUP($I216,'Institution Evaluation'!$A$55:$F$346,3,0),_xlfn.IFERROR(VLOOKUP($I216,'Privacy Analyst Evaluation'!$A$46:$F$120,3,0),""))&amp;""</f>
      </c>
      <c r="L216" t="s" s="64">
        <f>_xlfn.IFERROR(VLOOKUP($I216,'Institution Evaluation'!$A$55:$F$346,4,0),_xlfn.IFERROR(VLOOKUP($I216,'Privacy Analyst Evaluation'!$A$46:$F$120,4,0),""))&amp;""</f>
      </c>
      <c r="M216" t="s" s="64">
        <f>_xlfn.IFERROR(VLOOKUP($I216,'Institution Evaluation'!$A$55:$F$346,6,0),_xlfn.IFERROR(VLOOKUP($I216,'Privacy Analyst Evaluation'!$A$46:$F$120,6,0),""))&amp;""</f>
      </c>
      <c r="N216" s="338"/>
    </row>
    <row r="217" ht="18" customHeight="1">
      <c r="A217" t="s" s="64">
        <f>_xlfn.IFERROR(IF($A216+1&gt;'(backend scoring)'!$T$335,"",$A216+1),"")</f>
      </c>
      <c r="B217" t="s" s="64">
        <f>_xlfn.XLOOKUP($A217,'(backend scoring)'!$V$2:$V$333,'(backend scoring)'!$A$2:$A$333,"")</f>
      </c>
      <c r="C217" t="s" s="64">
        <f>_xlfn.IFERROR(VLOOKUP($B217,'Institution Evaluation'!$A$55:$F$346,2,0),_xlfn.IFERROR(VLOOKUP($B217,'Privacy Analyst Evaluation'!$A$46:$F$120,2,0),""))&amp;""</f>
      </c>
      <c r="D217" t="s" s="64">
        <f>_xlfn.IFERROR(VLOOKUP($B217,'Institution Evaluation'!$A$55:$F$346,3,0),_xlfn.IFERROR(VLOOKUP($B217,'Privacy Analyst Evaluation'!$A$46:$F$120,3,0),""))&amp;""</f>
      </c>
      <c r="E217" t="s" s="64">
        <f>_xlfn.IFERROR(VLOOKUP($B217,'Institution Evaluation'!$A$55:$F$346,4,0),_xlfn.IFERROR(VLOOKUP($B217,'Privacy Analyst Evaluation'!$A$46:$F$120,4,0),""))&amp;""</f>
      </c>
      <c r="F217" t="s" s="64">
        <f>_xlfn.IFERROR(VLOOKUP($B217,'Institution Evaluation'!$A$55:$F$346,6,0),_xlfn.IFERROR(VLOOKUP($B217,'Privacy Analyst Evaluation'!$A$46:$F$120,6,0),""))&amp;""</f>
      </c>
      <c r="G217" s="340"/>
      <c r="H217" t="s" s="64">
        <f>_xlfn.IFERROR(IF($H216+1&gt;'(backend scoring)'!$Q$335,"",$H216+1),"")</f>
      </c>
      <c r="I217" t="s" s="64">
        <f>_xlfn.XLOOKUP($H217,'(backend scoring)'!$S$2:$S$333,'(backend scoring)'!$A$2:$A$333,"")</f>
      </c>
      <c r="J217" t="s" s="64">
        <f>_xlfn.IFERROR(VLOOKUP($I217,'Institution Evaluation'!$A$55:$F$346,2,0),_xlfn.IFERROR(VLOOKUP($I217,'Privacy Analyst Evaluation'!$A$46:$F$120,2,0),""))</f>
      </c>
      <c r="K217" t="s" s="64">
        <f>_xlfn.IFERROR(VLOOKUP($I217,'Institution Evaluation'!$A$55:$F$346,3,0),_xlfn.IFERROR(VLOOKUP($I217,'Privacy Analyst Evaluation'!$A$46:$F$120,3,0),""))&amp;""</f>
      </c>
      <c r="L217" t="s" s="64">
        <f>_xlfn.IFERROR(VLOOKUP($I217,'Institution Evaluation'!$A$55:$F$346,4,0),_xlfn.IFERROR(VLOOKUP($I217,'Privacy Analyst Evaluation'!$A$46:$F$120,4,0),""))&amp;""</f>
      </c>
      <c r="M217" t="s" s="64">
        <f>_xlfn.IFERROR(VLOOKUP($I217,'Institution Evaluation'!$A$55:$F$346,6,0),_xlfn.IFERROR(VLOOKUP($I217,'Privacy Analyst Evaluation'!$A$46:$F$120,6,0),""))&amp;""</f>
      </c>
      <c r="N217" s="338"/>
    </row>
    <row r="218" ht="18" customHeight="1">
      <c r="A218" t="s" s="64">
        <f>_xlfn.IFERROR(IF($A217+1&gt;'(backend scoring)'!$T$335,"",$A217+1),"")</f>
      </c>
      <c r="B218" t="s" s="64">
        <f>_xlfn.XLOOKUP($A218,'(backend scoring)'!$V$2:$V$333,'(backend scoring)'!$A$2:$A$333,"")</f>
      </c>
      <c r="C218" t="s" s="64">
        <f>_xlfn.IFERROR(VLOOKUP($B218,'Institution Evaluation'!$A$55:$F$346,2,0),_xlfn.IFERROR(VLOOKUP($B218,'Privacy Analyst Evaluation'!$A$46:$F$120,2,0),""))&amp;""</f>
      </c>
      <c r="D218" t="s" s="64">
        <f>_xlfn.IFERROR(VLOOKUP($B218,'Institution Evaluation'!$A$55:$F$346,3,0),_xlfn.IFERROR(VLOOKUP($B218,'Privacy Analyst Evaluation'!$A$46:$F$120,3,0),""))&amp;""</f>
      </c>
      <c r="E218" t="s" s="64">
        <f>_xlfn.IFERROR(VLOOKUP($B218,'Institution Evaluation'!$A$55:$F$346,4,0),_xlfn.IFERROR(VLOOKUP($B218,'Privacy Analyst Evaluation'!$A$46:$F$120,4,0),""))&amp;""</f>
      </c>
      <c r="F218" t="s" s="64">
        <f>_xlfn.IFERROR(VLOOKUP($B218,'Institution Evaluation'!$A$55:$F$346,6,0),_xlfn.IFERROR(VLOOKUP($B218,'Privacy Analyst Evaluation'!$A$46:$F$120,6,0),""))&amp;""</f>
      </c>
      <c r="G218" s="340"/>
      <c r="H218" t="s" s="64">
        <f>_xlfn.IFERROR(IF($H217+1&gt;'(backend scoring)'!$Q$335,"",$H217+1),"")</f>
      </c>
      <c r="I218" t="s" s="64">
        <f>_xlfn.XLOOKUP($H218,'(backend scoring)'!$S$2:$S$333,'(backend scoring)'!$A$2:$A$333,"")</f>
      </c>
      <c r="J218" t="s" s="64">
        <f>_xlfn.IFERROR(VLOOKUP($I218,'Institution Evaluation'!$A$55:$F$346,2,0),_xlfn.IFERROR(VLOOKUP($I218,'Privacy Analyst Evaluation'!$A$46:$F$120,2,0),""))</f>
      </c>
      <c r="K218" t="s" s="64">
        <f>_xlfn.IFERROR(VLOOKUP($I218,'Institution Evaluation'!$A$55:$F$346,3,0),_xlfn.IFERROR(VLOOKUP($I218,'Privacy Analyst Evaluation'!$A$46:$F$120,3,0),""))&amp;""</f>
      </c>
      <c r="L218" t="s" s="64">
        <f>_xlfn.IFERROR(VLOOKUP($I218,'Institution Evaluation'!$A$55:$F$346,4,0),_xlfn.IFERROR(VLOOKUP($I218,'Privacy Analyst Evaluation'!$A$46:$F$120,4,0),""))&amp;""</f>
      </c>
      <c r="M218" t="s" s="64">
        <f>_xlfn.IFERROR(VLOOKUP($I218,'Institution Evaluation'!$A$55:$F$346,6,0),_xlfn.IFERROR(VLOOKUP($I218,'Privacy Analyst Evaluation'!$A$46:$F$120,6,0),""))&amp;""</f>
      </c>
      <c r="N218" s="338"/>
    </row>
    <row r="219" ht="18" customHeight="1">
      <c r="A219" t="s" s="64">
        <f>_xlfn.IFERROR(IF($A218+1&gt;'(backend scoring)'!$T$335,"",$A218+1),"")</f>
      </c>
      <c r="B219" t="s" s="64">
        <f>_xlfn.XLOOKUP($A219,'(backend scoring)'!$V$2:$V$333,'(backend scoring)'!$A$2:$A$333,"")</f>
      </c>
      <c r="C219" t="s" s="64">
        <f>_xlfn.IFERROR(VLOOKUP($B219,'Institution Evaluation'!$A$55:$F$346,2,0),_xlfn.IFERROR(VLOOKUP($B219,'Privacy Analyst Evaluation'!$A$46:$F$120,2,0),""))&amp;""</f>
      </c>
      <c r="D219" t="s" s="64">
        <f>_xlfn.IFERROR(VLOOKUP($B219,'Institution Evaluation'!$A$55:$F$346,3,0),_xlfn.IFERROR(VLOOKUP($B219,'Privacy Analyst Evaluation'!$A$46:$F$120,3,0),""))&amp;""</f>
      </c>
      <c r="E219" t="s" s="64">
        <f>_xlfn.IFERROR(VLOOKUP($B219,'Institution Evaluation'!$A$55:$F$346,4,0),_xlfn.IFERROR(VLOOKUP($B219,'Privacy Analyst Evaluation'!$A$46:$F$120,4,0),""))&amp;""</f>
      </c>
      <c r="F219" t="s" s="64">
        <f>_xlfn.IFERROR(VLOOKUP($B219,'Institution Evaluation'!$A$55:$F$346,6,0),_xlfn.IFERROR(VLOOKUP($B219,'Privacy Analyst Evaluation'!$A$46:$F$120,6,0),""))&amp;""</f>
      </c>
      <c r="G219" s="340"/>
      <c r="H219" t="s" s="64">
        <f>_xlfn.IFERROR(IF($H218+1&gt;'(backend scoring)'!$Q$335,"",$H218+1),"")</f>
      </c>
      <c r="I219" t="s" s="64">
        <f>_xlfn.XLOOKUP($H219,'(backend scoring)'!$S$2:$S$333,'(backend scoring)'!$A$2:$A$333,"")</f>
      </c>
      <c r="J219" t="s" s="64">
        <f>_xlfn.IFERROR(VLOOKUP($I219,'Institution Evaluation'!$A$55:$F$346,2,0),_xlfn.IFERROR(VLOOKUP($I219,'Privacy Analyst Evaluation'!$A$46:$F$120,2,0),""))</f>
      </c>
      <c r="K219" t="s" s="64">
        <f>_xlfn.IFERROR(VLOOKUP($I219,'Institution Evaluation'!$A$55:$F$346,3,0),_xlfn.IFERROR(VLOOKUP($I219,'Privacy Analyst Evaluation'!$A$46:$F$120,3,0),""))&amp;""</f>
      </c>
      <c r="L219" t="s" s="64">
        <f>_xlfn.IFERROR(VLOOKUP($I219,'Institution Evaluation'!$A$55:$F$346,4,0),_xlfn.IFERROR(VLOOKUP($I219,'Privacy Analyst Evaluation'!$A$46:$F$120,4,0),""))&amp;""</f>
      </c>
      <c r="M219" t="s" s="64">
        <f>_xlfn.IFERROR(VLOOKUP($I219,'Institution Evaluation'!$A$55:$F$346,6,0),_xlfn.IFERROR(VLOOKUP($I219,'Privacy Analyst Evaluation'!$A$46:$F$120,6,0),""))&amp;""</f>
      </c>
      <c r="N219" s="338"/>
    </row>
    <row r="220" ht="18" customHeight="1">
      <c r="A220" t="s" s="64">
        <f>_xlfn.IFERROR(IF($A219+1&gt;'(backend scoring)'!$T$335,"",$A219+1),"")</f>
      </c>
      <c r="B220" t="s" s="64">
        <f>_xlfn.XLOOKUP($A220,'(backend scoring)'!$V$2:$V$333,'(backend scoring)'!$A$2:$A$333,"")</f>
      </c>
      <c r="C220" t="s" s="64">
        <f>_xlfn.IFERROR(VLOOKUP($B220,'Institution Evaluation'!$A$55:$F$346,2,0),_xlfn.IFERROR(VLOOKUP($B220,'Privacy Analyst Evaluation'!$A$46:$F$120,2,0),""))&amp;""</f>
      </c>
      <c r="D220" t="s" s="64">
        <f>_xlfn.IFERROR(VLOOKUP($B220,'Institution Evaluation'!$A$55:$F$346,3,0),_xlfn.IFERROR(VLOOKUP($B220,'Privacy Analyst Evaluation'!$A$46:$F$120,3,0),""))&amp;""</f>
      </c>
      <c r="E220" t="s" s="64">
        <f>_xlfn.IFERROR(VLOOKUP($B220,'Institution Evaluation'!$A$55:$F$346,4,0),_xlfn.IFERROR(VLOOKUP($B220,'Privacy Analyst Evaluation'!$A$46:$F$120,4,0),""))&amp;""</f>
      </c>
      <c r="F220" t="s" s="64">
        <f>_xlfn.IFERROR(VLOOKUP($B220,'Institution Evaluation'!$A$55:$F$346,6,0),_xlfn.IFERROR(VLOOKUP($B220,'Privacy Analyst Evaluation'!$A$46:$F$120,6,0),""))&amp;""</f>
      </c>
      <c r="G220" s="340"/>
      <c r="H220" t="s" s="64">
        <f>_xlfn.IFERROR(IF($H219+1&gt;'(backend scoring)'!$Q$335,"",$H219+1),"")</f>
      </c>
      <c r="I220" t="s" s="64">
        <f>_xlfn.XLOOKUP($H220,'(backend scoring)'!$S$2:$S$333,'(backend scoring)'!$A$2:$A$333,"")</f>
      </c>
      <c r="J220" t="s" s="64">
        <f>_xlfn.IFERROR(VLOOKUP($I220,'Institution Evaluation'!$A$55:$F$346,2,0),_xlfn.IFERROR(VLOOKUP($I220,'Privacy Analyst Evaluation'!$A$46:$F$120,2,0),""))</f>
      </c>
      <c r="K220" t="s" s="64">
        <f>_xlfn.IFERROR(VLOOKUP($I220,'Institution Evaluation'!$A$55:$F$346,3,0),_xlfn.IFERROR(VLOOKUP($I220,'Privacy Analyst Evaluation'!$A$46:$F$120,3,0),""))&amp;""</f>
      </c>
      <c r="L220" t="s" s="64">
        <f>_xlfn.IFERROR(VLOOKUP($I220,'Institution Evaluation'!$A$55:$F$346,4,0),_xlfn.IFERROR(VLOOKUP($I220,'Privacy Analyst Evaluation'!$A$46:$F$120,4,0),""))&amp;""</f>
      </c>
      <c r="M220" t="s" s="64">
        <f>_xlfn.IFERROR(VLOOKUP($I220,'Institution Evaluation'!$A$55:$F$346,6,0),_xlfn.IFERROR(VLOOKUP($I220,'Privacy Analyst Evaluation'!$A$46:$F$120,6,0),""))&amp;""</f>
      </c>
      <c r="N220" s="338"/>
    </row>
    <row r="221" ht="18" customHeight="1">
      <c r="A221" t="s" s="64">
        <f>_xlfn.IFERROR(IF($A220+1&gt;'(backend scoring)'!$T$335,"",$A220+1),"")</f>
      </c>
      <c r="B221" t="s" s="64">
        <f>_xlfn.XLOOKUP($A221,'(backend scoring)'!$V$2:$V$333,'(backend scoring)'!$A$2:$A$333,"")</f>
      </c>
      <c r="C221" t="s" s="64">
        <f>_xlfn.IFERROR(VLOOKUP($B221,'Institution Evaluation'!$A$55:$F$346,2,0),_xlfn.IFERROR(VLOOKUP($B221,'Privacy Analyst Evaluation'!$A$46:$F$120,2,0),""))&amp;""</f>
      </c>
      <c r="D221" t="s" s="64">
        <f>_xlfn.IFERROR(VLOOKUP($B221,'Institution Evaluation'!$A$55:$F$346,3,0),_xlfn.IFERROR(VLOOKUP($B221,'Privacy Analyst Evaluation'!$A$46:$F$120,3,0),""))&amp;""</f>
      </c>
      <c r="E221" t="s" s="64">
        <f>_xlfn.IFERROR(VLOOKUP($B221,'Institution Evaluation'!$A$55:$F$346,4,0),_xlfn.IFERROR(VLOOKUP($B221,'Privacy Analyst Evaluation'!$A$46:$F$120,4,0),""))&amp;""</f>
      </c>
      <c r="F221" t="s" s="64">
        <f>_xlfn.IFERROR(VLOOKUP($B221,'Institution Evaluation'!$A$55:$F$346,6,0),_xlfn.IFERROR(VLOOKUP($B221,'Privacy Analyst Evaluation'!$A$46:$F$120,6,0),""))&amp;""</f>
      </c>
      <c r="G221" s="340"/>
      <c r="H221" t="s" s="64">
        <f>_xlfn.IFERROR(IF($H220+1&gt;'(backend scoring)'!$Q$335,"",$H220+1),"")</f>
      </c>
      <c r="I221" t="s" s="64">
        <f>_xlfn.XLOOKUP($H221,'(backend scoring)'!$S$2:$S$333,'(backend scoring)'!$A$2:$A$333,"")</f>
      </c>
      <c r="J221" t="s" s="64">
        <f>_xlfn.IFERROR(VLOOKUP($I221,'Institution Evaluation'!$A$55:$F$346,2,0),_xlfn.IFERROR(VLOOKUP($I221,'Privacy Analyst Evaluation'!$A$46:$F$120,2,0),""))</f>
      </c>
      <c r="K221" t="s" s="64">
        <f>_xlfn.IFERROR(VLOOKUP($I221,'Institution Evaluation'!$A$55:$F$346,3,0),_xlfn.IFERROR(VLOOKUP($I221,'Privacy Analyst Evaluation'!$A$46:$F$120,3,0),""))&amp;""</f>
      </c>
      <c r="L221" t="s" s="64">
        <f>_xlfn.IFERROR(VLOOKUP($I221,'Institution Evaluation'!$A$55:$F$346,4,0),_xlfn.IFERROR(VLOOKUP($I221,'Privacy Analyst Evaluation'!$A$46:$F$120,4,0),""))&amp;""</f>
      </c>
      <c r="M221" t="s" s="64">
        <f>_xlfn.IFERROR(VLOOKUP($I221,'Institution Evaluation'!$A$55:$F$346,6,0),_xlfn.IFERROR(VLOOKUP($I221,'Privacy Analyst Evaluation'!$A$46:$F$120,6,0),""))&amp;""</f>
      </c>
      <c r="N221" s="338"/>
    </row>
    <row r="222" ht="18" customHeight="1">
      <c r="A222" t="s" s="64">
        <f>_xlfn.IFERROR(IF($A221+1&gt;'(backend scoring)'!$T$335,"",$A221+1),"")</f>
      </c>
      <c r="B222" t="s" s="64">
        <f>_xlfn.XLOOKUP($A222,'(backend scoring)'!$V$2:$V$333,'(backend scoring)'!$A$2:$A$333,"")</f>
      </c>
      <c r="C222" t="s" s="64">
        <f>_xlfn.IFERROR(VLOOKUP($B222,'Institution Evaluation'!$A$55:$F$346,2,0),_xlfn.IFERROR(VLOOKUP($B222,'Privacy Analyst Evaluation'!$A$46:$F$120,2,0),""))&amp;""</f>
      </c>
      <c r="D222" t="s" s="64">
        <f>_xlfn.IFERROR(VLOOKUP($B222,'Institution Evaluation'!$A$55:$F$346,3,0),_xlfn.IFERROR(VLOOKUP($B222,'Privacy Analyst Evaluation'!$A$46:$F$120,3,0),""))&amp;""</f>
      </c>
      <c r="E222" t="s" s="64">
        <f>_xlfn.IFERROR(VLOOKUP($B222,'Institution Evaluation'!$A$55:$F$346,4,0),_xlfn.IFERROR(VLOOKUP($B222,'Privacy Analyst Evaluation'!$A$46:$F$120,4,0),""))&amp;""</f>
      </c>
      <c r="F222" t="s" s="64">
        <f>_xlfn.IFERROR(VLOOKUP($B222,'Institution Evaluation'!$A$55:$F$346,6,0),_xlfn.IFERROR(VLOOKUP($B222,'Privacy Analyst Evaluation'!$A$46:$F$120,6,0),""))&amp;""</f>
      </c>
      <c r="G222" s="340"/>
      <c r="H222" t="s" s="64">
        <f>_xlfn.IFERROR(IF($H221+1&gt;'(backend scoring)'!$Q$335,"",$H221+1),"")</f>
      </c>
      <c r="I222" t="s" s="64">
        <f>_xlfn.XLOOKUP($H222,'(backend scoring)'!$S$2:$S$333,'(backend scoring)'!$A$2:$A$333,"")</f>
      </c>
      <c r="J222" t="s" s="64">
        <f>_xlfn.IFERROR(VLOOKUP($I222,'Institution Evaluation'!$A$55:$F$346,2,0),_xlfn.IFERROR(VLOOKUP($I222,'Privacy Analyst Evaluation'!$A$46:$F$120,2,0),""))</f>
      </c>
      <c r="K222" t="s" s="64">
        <f>_xlfn.IFERROR(VLOOKUP($I222,'Institution Evaluation'!$A$55:$F$346,3,0),_xlfn.IFERROR(VLOOKUP($I222,'Privacy Analyst Evaluation'!$A$46:$F$120,3,0),""))&amp;""</f>
      </c>
      <c r="L222" t="s" s="64">
        <f>_xlfn.IFERROR(VLOOKUP($I222,'Institution Evaluation'!$A$55:$F$346,4,0),_xlfn.IFERROR(VLOOKUP($I222,'Privacy Analyst Evaluation'!$A$46:$F$120,4,0),""))&amp;""</f>
      </c>
      <c r="M222" t="s" s="64">
        <f>_xlfn.IFERROR(VLOOKUP($I222,'Institution Evaluation'!$A$55:$F$346,6,0),_xlfn.IFERROR(VLOOKUP($I222,'Privacy Analyst Evaluation'!$A$46:$F$120,6,0),""))&amp;""</f>
      </c>
      <c r="N222" s="338"/>
    </row>
    <row r="223" ht="18" customHeight="1">
      <c r="A223" t="s" s="64">
        <f>_xlfn.IFERROR(IF($A222+1&gt;'(backend scoring)'!$T$335,"",$A222+1),"")</f>
      </c>
      <c r="B223" t="s" s="64">
        <f>_xlfn.XLOOKUP($A223,'(backend scoring)'!$V$2:$V$333,'(backend scoring)'!$A$2:$A$333,"")</f>
      </c>
      <c r="C223" t="s" s="64">
        <f>_xlfn.IFERROR(VLOOKUP($B223,'Institution Evaluation'!$A$55:$F$346,2,0),_xlfn.IFERROR(VLOOKUP($B223,'Privacy Analyst Evaluation'!$A$46:$F$120,2,0),""))&amp;""</f>
      </c>
      <c r="D223" t="s" s="64">
        <f>_xlfn.IFERROR(VLOOKUP($B223,'Institution Evaluation'!$A$55:$F$346,3,0),_xlfn.IFERROR(VLOOKUP($B223,'Privacy Analyst Evaluation'!$A$46:$F$120,3,0),""))&amp;""</f>
      </c>
      <c r="E223" t="s" s="64">
        <f>_xlfn.IFERROR(VLOOKUP($B223,'Institution Evaluation'!$A$55:$F$346,4,0),_xlfn.IFERROR(VLOOKUP($B223,'Privacy Analyst Evaluation'!$A$46:$F$120,4,0),""))&amp;""</f>
      </c>
      <c r="F223" t="s" s="64">
        <f>_xlfn.IFERROR(VLOOKUP($B223,'Institution Evaluation'!$A$55:$F$346,6,0),_xlfn.IFERROR(VLOOKUP($B223,'Privacy Analyst Evaluation'!$A$46:$F$120,6,0),""))&amp;""</f>
      </c>
      <c r="G223" s="340"/>
      <c r="H223" t="s" s="64">
        <f>_xlfn.IFERROR(IF($H222+1&gt;'(backend scoring)'!$Q$335,"",$H222+1),"")</f>
      </c>
      <c r="I223" t="s" s="64">
        <f>_xlfn.XLOOKUP($H223,'(backend scoring)'!$S$2:$S$333,'(backend scoring)'!$A$2:$A$333,"")</f>
      </c>
      <c r="J223" t="s" s="64">
        <f>_xlfn.IFERROR(VLOOKUP($I223,'Institution Evaluation'!$A$55:$F$346,2,0),_xlfn.IFERROR(VLOOKUP($I223,'Privacy Analyst Evaluation'!$A$46:$F$120,2,0),""))</f>
      </c>
      <c r="K223" t="s" s="64">
        <f>_xlfn.IFERROR(VLOOKUP($I223,'Institution Evaluation'!$A$55:$F$346,3,0),_xlfn.IFERROR(VLOOKUP($I223,'Privacy Analyst Evaluation'!$A$46:$F$120,3,0),""))&amp;""</f>
      </c>
      <c r="L223" t="s" s="64">
        <f>_xlfn.IFERROR(VLOOKUP($I223,'Institution Evaluation'!$A$55:$F$346,4,0),_xlfn.IFERROR(VLOOKUP($I223,'Privacy Analyst Evaluation'!$A$46:$F$120,4,0),""))&amp;""</f>
      </c>
      <c r="M223" t="s" s="64">
        <f>_xlfn.IFERROR(VLOOKUP($I223,'Institution Evaluation'!$A$55:$F$346,6,0),_xlfn.IFERROR(VLOOKUP($I223,'Privacy Analyst Evaluation'!$A$46:$F$120,6,0),""))&amp;""</f>
      </c>
      <c r="N223" s="338"/>
    </row>
    <row r="224" ht="18" customHeight="1">
      <c r="A224" t="s" s="64">
        <f>_xlfn.IFERROR(IF($A223+1&gt;'(backend scoring)'!$T$335,"",$A223+1),"")</f>
      </c>
      <c r="B224" t="s" s="64">
        <f>_xlfn.XLOOKUP($A224,'(backend scoring)'!$V$2:$V$333,'(backend scoring)'!$A$2:$A$333,"")</f>
      </c>
      <c r="C224" t="s" s="64">
        <f>_xlfn.IFERROR(VLOOKUP($B224,'Institution Evaluation'!$A$55:$F$346,2,0),_xlfn.IFERROR(VLOOKUP($B224,'Privacy Analyst Evaluation'!$A$46:$F$120,2,0),""))&amp;""</f>
      </c>
      <c r="D224" t="s" s="64">
        <f>_xlfn.IFERROR(VLOOKUP($B224,'Institution Evaluation'!$A$55:$F$346,3,0),_xlfn.IFERROR(VLOOKUP($B224,'Privacy Analyst Evaluation'!$A$46:$F$120,3,0),""))&amp;""</f>
      </c>
      <c r="E224" t="s" s="64">
        <f>_xlfn.IFERROR(VLOOKUP($B224,'Institution Evaluation'!$A$55:$F$346,4,0),_xlfn.IFERROR(VLOOKUP($B224,'Privacy Analyst Evaluation'!$A$46:$F$120,4,0),""))&amp;""</f>
      </c>
      <c r="F224" t="s" s="64">
        <f>_xlfn.IFERROR(VLOOKUP($B224,'Institution Evaluation'!$A$55:$F$346,6,0),_xlfn.IFERROR(VLOOKUP($B224,'Privacy Analyst Evaluation'!$A$46:$F$120,6,0),""))&amp;""</f>
      </c>
      <c r="G224" s="340"/>
      <c r="H224" t="s" s="64">
        <f>_xlfn.IFERROR(IF($H223+1&gt;'(backend scoring)'!$Q$335,"",$H223+1),"")</f>
      </c>
      <c r="I224" t="s" s="64">
        <f>_xlfn.XLOOKUP($H224,'(backend scoring)'!$S$2:$S$333,'(backend scoring)'!$A$2:$A$333,"")</f>
      </c>
      <c r="J224" t="s" s="64">
        <f>_xlfn.IFERROR(VLOOKUP($I224,'Institution Evaluation'!$A$55:$F$346,2,0),_xlfn.IFERROR(VLOOKUP($I224,'Privacy Analyst Evaluation'!$A$46:$F$120,2,0),""))</f>
      </c>
      <c r="K224" t="s" s="64">
        <f>_xlfn.IFERROR(VLOOKUP($I224,'Institution Evaluation'!$A$55:$F$346,3,0),_xlfn.IFERROR(VLOOKUP($I224,'Privacy Analyst Evaluation'!$A$46:$F$120,3,0),""))&amp;""</f>
      </c>
      <c r="L224" t="s" s="64">
        <f>_xlfn.IFERROR(VLOOKUP($I224,'Institution Evaluation'!$A$55:$F$346,4,0),_xlfn.IFERROR(VLOOKUP($I224,'Privacy Analyst Evaluation'!$A$46:$F$120,4,0),""))&amp;""</f>
      </c>
      <c r="M224" t="s" s="64">
        <f>_xlfn.IFERROR(VLOOKUP($I224,'Institution Evaluation'!$A$55:$F$346,6,0),_xlfn.IFERROR(VLOOKUP($I224,'Privacy Analyst Evaluation'!$A$46:$F$120,6,0),""))&amp;""</f>
      </c>
      <c r="N224" s="338"/>
    </row>
    <row r="225" ht="18" customHeight="1">
      <c r="A225" t="s" s="64">
        <f>_xlfn.IFERROR(IF($A224+1&gt;'(backend scoring)'!$T$335,"",$A224+1),"")</f>
      </c>
      <c r="B225" t="s" s="64">
        <f>_xlfn.XLOOKUP($A225,'(backend scoring)'!$V$2:$V$333,'(backend scoring)'!$A$2:$A$333,"")</f>
      </c>
      <c r="C225" t="s" s="64">
        <f>_xlfn.IFERROR(VLOOKUP($B225,'Institution Evaluation'!$A$55:$F$346,2,0),_xlfn.IFERROR(VLOOKUP($B225,'Privacy Analyst Evaluation'!$A$46:$F$120,2,0),""))&amp;""</f>
      </c>
      <c r="D225" t="s" s="64">
        <f>_xlfn.IFERROR(VLOOKUP($B225,'Institution Evaluation'!$A$55:$F$346,3,0),_xlfn.IFERROR(VLOOKUP($B225,'Privacy Analyst Evaluation'!$A$46:$F$120,3,0),""))&amp;""</f>
      </c>
      <c r="E225" t="s" s="64">
        <f>_xlfn.IFERROR(VLOOKUP($B225,'Institution Evaluation'!$A$55:$F$346,4,0),_xlfn.IFERROR(VLOOKUP($B225,'Privacy Analyst Evaluation'!$A$46:$F$120,4,0),""))&amp;""</f>
      </c>
      <c r="F225" t="s" s="64">
        <f>_xlfn.IFERROR(VLOOKUP($B225,'Institution Evaluation'!$A$55:$F$346,6,0),_xlfn.IFERROR(VLOOKUP($B225,'Privacy Analyst Evaluation'!$A$46:$F$120,6,0),""))&amp;""</f>
      </c>
      <c r="G225" s="340"/>
      <c r="H225" t="s" s="64">
        <f>_xlfn.IFERROR(IF($H224+1&gt;'(backend scoring)'!$Q$335,"",$H224+1),"")</f>
      </c>
      <c r="I225" t="s" s="64">
        <f>_xlfn.XLOOKUP($H225,'(backend scoring)'!$S$2:$S$333,'(backend scoring)'!$A$2:$A$333,"")</f>
      </c>
      <c r="J225" t="s" s="64">
        <f>_xlfn.IFERROR(VLOOKUP($I225,'Institution Evaluation'!$A$55:$F$346,2,0),_xlfn.IFERROR(VLOOKUP($I225,'Privacy Analyst Evaluation'!$A$46:$F$120,2,0),""))</f>
      </c>
      <c r="K225" t="s" s="64">
        <f>_xlfn.IFERROR(VLOOKUP($I225,'Institution Evaluation'!$A$55:$F$346,3,0),_xlfn.IFERROR(VLOOKUP($I225,'Privacy Analyst Evaluation'!$A$46:$F$120,3,0),""))&amp;""</f>
      </c>
      <c r="L225" t="s" s="64">
        <f>_xlfn.IFERROR(VLOOKUP($I225,'Institution Evaluation'!$A$55:$F$346,4,0),_xlfn.IFERROR(VLOOKUP($I225,'Privacy Analyst Evaluation'!$A$46:$F$120,4,0),""))&amp;""</f>
      </c>
      <c r="M225" t="s" s="64">
        <f>_xlfn.IFERROR(VLOOKUP($I225,'Institution Evaluation'!$A$55:$F$346,6,0),_xlfn.IFERROR(VLOOKUP($I225,'Privacy Analyst Evaluation'!$A$46:$F$120,6,0),""))&amp;""</f>
      </c>
      <c r="N225" s="338"/>
    </row>
    <row r="226" ht="18" customHeight="1">
      <c r="A226" t="s" s="64">
        <f>_xlfn.IFERROR(IF($A225+1&gt;'(backend scoring)'!$T$335,"",$A225+1),"")</f>
      </c>
      <c r="B226" t="s" s="64">
        <f>_xlfn.XLOOKUP($A226,'(backend scoring)'!$V$2:$V$333,'(backend scoring)'!$A$2:$A$333,"")</f>
      </c>
      <c r="C226" t="s" s="64">
        <f>_xlfn.IFERROR(VLOOKUP($B226,'Institution Evaluation'!$A$55:$F$346,2,0),_xlfn.IFERROR(VLOOKUP($B226,'Privacy Analyst Evaluation'!$A$46:$F$120,2,0),""))&amp;""</f>
      </c>
      <c r="D226" t="s" s="64">
        <f>_xlfn.IFERROR(VLOOKUP($B226,'Institution Evaluation'!$A$55:$F$346,3,0),_xlfn.IFERROR(VLOOKUP($B226,'Privacy Analyst Evaluation'!$A$46:$F$120,3,0),""))&amp;""</f>
      </c>
      <c r="E226" t="s" s="64">
        <f>_xlfn.IFERROR(VLOOKUP($B226,'Institution Evaluation'!$A$55:$F$346,4,0),_xlfn.IFERROR(VLOOKUP($B226,'Privacy Analyst Evaluation'!$A$46:$F$120,4,0),""))&amp;""</f>
      </c>
      <c r="F226" t="s" s="64">
        <f>_xlfn.IFERROR(VLOOKUP($B226,'Institution Evaluation'!$A$55:$F$346,6,0),_xlfn.IFERROR(VLOOKUP($B226,'Privacy Analyst Evaluation'!$A$46:$F$120,6,0),""))&amp;""</f>
      </c>
      <c r="G226" s="340"/>
      <c r="H226" t="s" s="64">
        <f>_xlfn.IFERROR(IF($H225+1&gt;'(backend scoring)'!$Q$335,"",$H225+1),"")</f>
      </c>
      <c r="I226" t="s" s="64">
        <f>_xlfn.XLOOKUP($H226,'(backend scoring)'!$S$2:$S$333,'(backend scoring)'!$A$2:$A$333,"")</f>
      </c>
      <c r="J226" t="s" s="64">
        <f>_xlfn.IFERROR(VLOOKUP($I226,'Institution Evaluation'!$A$55:$F$346,2,0),_xlfn.IFERROR(VLOOKUP($I226,'Privacy Analyst Evaluation'!$A$46:$F$120,2,0),""))</f>
      </c>
      <c r="K226" t="s" s="64">
        <f>_xlfn.IFERROR(VLOOKUP($I226,'Institution Evaluation'!$A$55:$F$346,3,0),_xlfn.IFERROR(VLOOKUP($I226,'Privacy Analyst Evaluation'!$A$46:$F$120,3,0),""))&amp;""</f>
      </c>
      <c r="L226" t="s" s="64">
        <f>_xlfn.IFERROR(VLOOKUP($I226,'Institution Evaluation'!$A$55:$F$346,4,0),_xlfn.IFERROR(VLOOKUP($I226,'Privacy Analyst Evaluation'!$A$46:$F$120,4,0),""))&amp;""</f>
      </c>
      <c r="M226" t="s" s="64">
        <f>_xlfn.IFERROR(VLOOKUP($I226,'Institution Evaluation'!$A$55:$F$346,6,0),_xlfn.IFERROR(VLOOKUP($I226,'Privacy Analyst Evaluation'!$A$46:$F$120,6,0),""))&amp;""</f>
      </c>
      <c r="N226" s="338"/>
    </row>
    <row r="227" ht="18" customHeight="1">
      <c r="A227" t="s" s="64">
        <f>_xlfn.IFERROR(IF($A226+1&gt;'(backend scoring)'!$T$335,"",$A226+1),"")</f>
      </c>
      <c r="B227" t="s" s="64">
        <f>_xlfn.XLOOKUP($A227,'(backend scoring)'!$V$2:$V$333,'(backend scoring)'!$A$2:$A$333,"")</f>
      </c>
      <c r="C227" t="s" s="64">
        <f>_xlfn.IFERROR(VLOOKUP($B227,'Institution Evaluation'!$A$55:$F$346,2,0),_xlfn.IFERROR(VLOOKUP($B227,'Privacy Analyst Evaluation'!$A$46:$F$120,2,0),""))&amp;""</f>
      </c>
      <c r="D227" t="s" s="64">
        <f>_xlfn.IFERROR(VLOOKUP($B227,'Institution Evaluation'!$A$55:$F$346,3,0),_xlfn.IFERROR(VLOOKUP($B227,'Privacy Analyst Evaluation'!$A$46:$F$120,3,0),""))&amp;""</f>
      </c>
      <c r="E227" t="s" s="64">
        <f>_xlfn.IFERROR(VLOOKUP($B227,'Institution Evaluation'!$A$55:$F$346,4,0),_xlfn.IFERROR(VLOOKUP($B227,'Privacy Analyst Evaluation'!$A$46:$F$120,4,0),""))&amp;""</f>
      </c>
      <c r="F227" t="s" s="64">
        <f>_xlfn.IFERROR(VLOOKUP($B227,'Institution Evaluation'!$A$55:$F$346,6,0),_xlfn.IFERROR(VLOOKUP($B227,'Privacy Analyst Evaluation'!$A$46:$F$120,6,0),""))&amp;""</f>
      </c>
      <c r="G227" s="340"/>
      <c r="H227" t="s" s="64">
        <f>_xlfn.IFERROR(IF($H226+1&gt;'(backend scoring)'!$Q$335,"",$H226+1),"")</f>
      </c>
      <c r="I227" t="s" s="64">
        <f>_xlfn.XLOOKUP($H227,'(backend scoring)'!$S$2:$S$333,'(backend scoring)'!$A$2:$A$333,"")</f>
      </c>
      <c r="J227" t="s" s="64">
        <f>_xlfn.IFERROR(VLOOKUP($I227,'Institution Evaluation'!$A$55:$F$346,2,0),_xlfn.IFERROR(VLOOKUP($I227,'Privacy Analyst Evaluation'!$A$46:$F$120,2,0),""))</f>
      </c>
      <c r="K227" t="s" s="64">
        <f>_xlfn.IFERROR(VLOOKUP($I227,'Institution Evaluation'!$A$55:$F$346,3,0),_xlfn.IFERROR(VLOOKUP($I227,'Privacy Analyst Evaluation'!$A$46:$F$120,3,0),""))&amp;""</f>
      </c>
      <c r="L227" t="s" s="64">
        <f>_xlfn.IFERROR(VLOOKUP($I227,'Institution Evaluation'!$A$55:$F$346,4,0),_xlfn.IFERROR(VLOOKUP($I227,'Privacy Analyst Evaluation'!$A$46:$F$120,4,0),""))&amp;""</f>
      </c>
      <c r="M227" t="s" s="64">
        <f>_xlfn.IFERROR(VLOOKUP($I227,'Institution Evaluation'!$A$55:$F$346,6,0),_xlfn.IFERROR(VLOOKUP($I227,'Privacy Analyst Evaluation'!$A$46:$F$120,6,0),""))&amp;""</f>
      </c>
      <c r="N227" s="338"/>
    </row>
    <row r="228" ht="18" customHeight="1">
      <c r="A228" t="s" s="64">
        <f>_xlfn.IFERROR(IF($A227+1&gt;'(backend scoring)'!$T$335,"",$A227+1),"")</f>
      </c>
      <c r="B228" t="s" s="64">
        <f>_xlfn.XLOOKUP($A228,'(backend scoring)'!$V$2:$V$333,'(backend scoring)'!$A$2:$A$333,"")</f>
      </c>
      <c r="C228" t="s" s="64">
        <f>_xlfn.IFERROR(VLOOKUP($B228,'Institution Evaluation'!$A$55:$F$346,2,0),_xlfn.IFERROR(VLOOKUP($B228,'Privacy Analyst Evaluation'!$A$46:$F$120,2,0),""))&amp;""</f>
      </c>
      <c r="D228" t="s" s="64">
        <f>_xlfn.IFERROR(VLOOKUP($B228,'Institution Evaluation'!$A$55:$F$346,3,0),_xlfn.IFERROR(VLOOKUP($B228,'Privacy Analyst Evaluation'!$A$46:$F$120,3,0),""))&amp;""</f>
      </c>
      <c r="E228" t="s" s="64">
        <f>_xlfn.IFERROR(VLOOKUP($B228,'Institution Evaluation'!$A$55:$F$346,4,0),_xlfn.IFERROR(VLOOKUP($B228,'Privacy Analyst Evaluation'!$A$46:$F$120,4,0),""))&amp;""</f>
      </c>
      <c r="F228" t="s" s="64">
        <f>_xlfn.IFERROR(VLOOKUP($B228,'Institution Evaluation'!$A$55:$F$346,6,0),_xlfn.IFERROR(VLOOKUP($B228,'Privacy Analyst Evaluation'!$A$46:$F$120,6,0),""))&amp;""</f>
      </c>
      <c r="G228" s="340"/>
      <c r="H228" t="s" s="64">
        <f>_xlfn.IFERROR(IF($H227+1&gt;'(backend scoring)'!$Q$335,"",$H227+1),"")</f>
      </c>
      <c r="I228" t="s" s="64">
        <f>_xlfn.XLOOKUP($H228,'(backend scoring)'!$S$2:$S$333,'(backend scoring)'!$A$2:$A$333,"")</f>
      </c>
      <c r="J228" t="s" s="64">
        <f>_xlfn.IFERROR(VLOOKUP($I228,'Institution Evaluation'!$A$55:$F$346,2,0),_xlfn.IFERROR(VLOOKUP($I228,'Privacy Analyst Evaluation'!$A$46:$F$120,2,0),""))</f>
      </c>
      <c r="K228" t="s" s="64">
        <f>_xlfn.IFERROR(VLOOKUP($I228,'Institution Evaluation'!$A$55:$F$346,3,0),_xlfn.IFERROR(VLOOKUP($I228,'Privacy Analyst Evaluation'!$A$46:$F$120,3,0),""))&amp;""</f>
      </c>
      <c r="L228" t="s" s="64">
        <f>_xlfn.IFERROR(VLOOKUP($I228,'Institution Evaluation'!$A$55:$F$346,4,0),_xlfn.IFERROR(VLOOKUP($I228,'Privacy Analyst Evaluation'!$A$46:$F$120,4,0),""))&amp;""</f>
      </c>
      <c r="M228" t="s" s="64">
        <f>_xlfn.IFERROR(VLOOKUP($I228,'Institution Evaluation'!$A$55:$F$346,6,0),_xlfn.IFERROR(VLOOKUP($I228,'Privacy Analyst Evaluation'!$A$46:$F$120,6,0),""))&amp;""</f>
      </c>
      <c r="N228" s="338"/>
    </row>
    <row r="229" ht="18" customHeight="1">
      <c r="A229" t="s" s="64">
        <f>_xlfn.IFERROR(IF($A228+1&gt;'(backend scoring)'!$T$335,"",$A228+1),"")</f>
      </c>
      <c r="B229" t="s" s="64">
        <f>_xlfn.XLOOKUP($A229,'(backend scoring)'!$V$2:$V$333,'(backend scoring)'!$A$2:$A$333,"")</f>
      </c>
      <c r="C229" t="s" s="64">
        <f>_xlfn.IFERROR(VLOOKUP($B229,'Institution Evaluation'!$A$55:$F$346,2,0),_xlfn.IFERROR(VLOOKUP($B229,'Privacy Analyst Evaluation'!$A$46:$F$120,2,0),""))&amp;""</f>
      </c>
      <c r="D229" t="s" s="64">
        <f>_xlfn.IFERROR(VLOOKUP($B229,'Institution Evaluation'!$A$55:$F$346,3,0),_xlfn.IFERROR(VLOOKUP($B229,'Privacy Analyst Evaluation'!$A$46:$F$120,3,0),""))&amp;""</f>
      </c>
      <c r="E229" t="s" s="64">
        <f>_xlfn.IFERROR(VLOOKUP($B229,'Institution Evaluation'!$A$55:$F$346,4,0),_xlfn.IFERROR(VLOOKUP($B229,'Privacy Analyst Evaluation'!$A$46:$F$120,4,0),""))&amp;""</f>
      </c>
      <c r="F229" t="s" s="64">
        <f>_xlfn.IFERROR(VLOOKUP($B229,'Institution Evaluation'!$A$55:$F$346,6,0),_xlfn.IFERROR(VLOOKUP($B229,'Privacy Analyst Evaluation'!$A$46:$F$120,6,0),""))&amp;""</f>
      </c>
      <c r="G229" s="340"/>
      <c r="H229" t="s" s="64">
        <f>_xlfn.IFERROR(IF($H228+1&gt;'(backend scoring)'!$Q$335,"",$H228+1),"")</f>
      </c>
      <c r="I229" t="s" s="64">
        <f>_xlfn.XLOOKUP($H229,'(backend scoring)'!$S$2:$S$333,'(backend scoring)'!$A$2:$A$333,"")</f>
      </c>
      <c r="J229" t="s" s="64">
        <f>_xlfn.IFERROR(VLOOKUP($I229,'Institution Evaluation'!$A$55:$F$346,2,0),_xlfn.IFERROR(VLOOKUP($I229,'Privacy Analyst Evaluation'!$A$46:$F$120,2,0),""))</f>
      </c>
      <c r="K229" t="s" s="64">
        <f>_xlfn.IFERROR(VLOOKUP($I229,'Institution Evaluation'!$A$55:$F$346,3,0),_xlfn.IFERROR(VLOOKUP($I229,'Privacy Analyst Evaluation'!$A$46:$F$120,3,0),""))&amp;""</f>
      </c>
      <c r="L229" t="s" s="64">
        <f>_xlfn.IFERROR(VLOOKUP($I229,'Institution Evaluation'!$A$55:$F$346,4,0),_xlfn.IFERROR(VLOOKUP($I229,'Privacy Analyst Evaluation'!$A$46:$F$120,4,0),""))&amp;""</f>
      </c>
      <c r="M229" t="s" s="64">
        <f>_xlfn.IFERROR(VLOOKUP($I229,'Institution Evaluation'!$A$55:$F$346,6,0),_xlfn.IFERROR(VLOOKUP($I229,'Privacy Analyst Evaluation'!$A$46:$F$120,6,0),""))&amp;""</f>
      </c>
      <c r="N229" s="338"/>
    </row>
    <row r="230" ht="18" customHeight="1">
      <c r="A230" t="s" s="64">
        <f>_xlfn.IFERROR(IF($A229+1&gt;'(backend scoring)'!$T$335,"",$A229+1),"")</f>
      </c>
      <c r="B230" t="s" s="64">
        <f>_xlfn.XLOOKUP($A230,'(backend scoring)'!$V$2:$V$333,'(backend scoring)'!$A$2:$A$333,"")</f>
      </c>
      <c r="C230" t="s" s="64">
        <f>_xlfn.IFERROR(VLOOKUP($B230,'Institution Evaluation'!$A$55:$F$346,2,0),_xlfn.IFERROR(VLOOKUP($B230,'Privacy Analyst Evaluation'!$A$46:$F$120,2,0),""))&amp;""</f>
      </c>
      <c r="D230" t="s" s="64">
        <f>_xlfn.IFERROR(VLOOKUP($B230,'Institution Evaluation'!$A$55:$F$346,3,0),_xlfn.IFERROR(VLOOKUP($B230,'Privacy Analyst Evaluation'!$A$46:$F$120,3,0),""))&amp;""</f>
      </c>
      <c r="E230" t="s" s="64">
        <f>_xlfn.IFERROR(VLOOKUP($B230,'Institution Evaluation'!$A$55:$F$346,4,0),_xlfn.IFERROR(VLOOKUP($B230,'Privacy Analyst Evaluation'!$A$46:$F$120,4,0),""))&amp;""</f>
      </c>
      <c r="F230" t="s" s="64">
        <f>_xlfn.IFERROR(VLOOKUP($B230,'Institution Evaluation'!$A$55:$F$346,6,0),_xlfn.IFERROR(VLOOKUP($B230,'Privacy Analyst Evaluation'!$A$46:$F$120,6,0),""))&amp;""</f>
      </c>
      <c r="G230" s="340"/>
      <c r="H230" t="s" s="64">
        <f>_xlfn.IFERROR(IF($H229+1&gt;'(backend scoring)'!$Q$335,"",$H229+1),"")</f>
      </c>
      <c r="I230" t="s" s="64">
        <f>_xlfn.XLOOKUP($H230,'(backend scoring)'!$S$2:$S$333,'(backend scoring)'!$A$2:$A$333,"")</f>
      </c>
      <c r="J230" t="s" s="64">
        <f>_xlfn.IFERROR(VLOOKUP($I230,'Institution Evaluation'!$A$55:$F$346,2,0),_xlfn.IFERROR(VLOOKUP($I230,'Privacy Analyst Evaluation'!$A$46:$F$120,2,0),""))</f>
      </c>
      <c r="K230" t="s" s="64">
        <f>_xlfn.IFERROR(VLOOKUP($I230,'Institution Evaluation'!$A$55:$F$346,3,0),_xlfn.IFERROR(VLOOKUP($I230,'Privacy Analyst Evaluation'!$A$46:$F$120,3,0),""))&amp;""</f>
      </c>
      <c r="L230" t="s" s="64">
        <f>_xlfn.IFERROR(VLOOKUP($I230,'Institution Evaluation'!$A$55:$F$346,4,0),_xlfn.IFERROR(VLOOKUP($I230,'Privacy Analyst Evaluation'!$A$46:$F$120,4,0),""))&amp;""</f>
      </c>
      <c r="M230" t="s" s="64">
        <f>_xlfn.IFERROR(VLOOKUP($I230,'Institution Evaluation'!$A$55:$F$346,6,0),_xlfn.IFERROR(VLOOKUP($I230,'Privacy Analyst Evaluation'!$A$46:$F$120,6,0),""))&amp;""</f>
      </c>
      <c r="N230" s="338"/>
    </row>
    <row r="231" ht="18" customHeight="1">
      <c r="A231" t="s" s="64">
        <f>_xlfn.IFERROR(IF($A230+1&gt;'(backend scoring)'!$T$335,"",$A230+1),"")</f>
      </c>
      <c r="B231" t="s" s="64">
        <f>_xlfn.XLOOKUP($A231,'(backend scoring)'!$V$2:$V$333,'(backend scoring)'!$A$2:$A$333,"")</f>
      </c>
      <c r="C231" t="s" s="64">
        <f>_xlfn.IFERROR(VLOOKUP($B231,'Institution Evaluation'!$A$55:$F$346,2,0),_xlfn.IFERROR(VLOOKUP($B231,'Privacy Analyst Evaluation'!$A$46:$F$120,2,0),""))&amp;""</f>
      </c>
      <c r="D231" t="s" s="64">
        <f>_xlfn.IFERROR(VLOOKUP($B231,'Institution Evaluation'!$A$55:$F$346,3,0),_xlfn.IFERROR(VLOOKUP($B231,'Privacy Analyst Evaluation'!$A$46:$F$120,3,0),""))&amp;""</f>
      </c>
      <c r="E231" t="s" s="64">
        <f>_xlfn.IFERROR(VLOOKUP($B231,'Institution Evaluation'!$A$55:$F$346,4,0),_xlfn.IFERROR(VLOOKUP($B231,'Privacy Analyst Evaluation'!$A$46:$F$120,4,0),""))&amp;""</f>
      </c>
      <c r="F231" t="s" s="64">
        <f>_xlfn.IFERROR(VLOOKUP($B231,'Institution Evaluation'!$A$55:$F$346,6,0),_xlfn.IFERROR(VLOOKUP($B231,'Privacy Analyst Evaluation'!$A$46:$F$120,6,0),""))&amp;""</f>
      </c>
      <c r="G231" s="340"/>
      <c r="H231" t="s" s="64">
        <f>_xlfn.IFERROR(IF($H230+1&gt;'(backend scoring)'!$Q$335,"",$H230+1),"")</f>
      </c>
      <c r="I231" t="s" s="64">
        <f>_xlfn.XLOOKUP($H231,'(backend scoring)'!$S$2:$S$333,'(backend scoring)'!$A$2:$A$333,"")</f>
      </c>
      <c r="J231" t="s" s="64">
        <f>_xlfn.IFERROR(VLOOKUP($I231,'Institution Evaluation'!$A$55:$F$346,2,0),_xlfn.IFERROR(VLOOKUP($I231,'Privacy Analyst Evaluation'!$A$46:$F$120,2,0),""))</f>
      </c>
      <c r="K231" t="s" s="64">
        <f>_xlfn.IFERROR(VLOOKUP($I231,'Institution Evaluation'!$A$55:$F$346,3,0),_xlfn.IFERROR(VLOOKUP($I231,'Privacy Analyst Evaluation'!$A$46:$F$120,3,0),""))&amp;""</f>
      </c>
      <c r="L231" t="s" s="64">
        <f>_xlfn.IFERROR(VLOOKUP($I231,'Institution Evaluation'!$A$55:$F$346,4,0),_xlfn.IFERROR(VLOOKUP($I231,'Privacy Analyst Evaluation'!$A$46:$F$120,4,0),""))&amp;""</f>
      </c>
      <c r="M231" t="s" s="64">
        <f>_xlfn.IFERROR(VLOOKUP($I231,'Institution Evaluation'!$A$55:$F$346,6,0),_xlfn.IFERROR(VLOOKUP($I231,'Privacy Analyst Evaluation'!$A$46:$F$120,6,0),""))&amp;""</f>
      </c>
      <c r="N231" s="338"/>
    </row>
    <row r="232" ht="18" customHeight="1">
      <c r="A232" t="s" s="64">
        <f>_xlfn.IFERROR(IF($A231+1&gt;'(backend scoring)'!$T$335,"",$A231+1),"")</f>
      </c>
      <c r="B232" t="s" s="64">
        <f>_xlfn.XLOOKUP($A232,'(backend scoring)'!$V$2:$V$333,'(backend scoring)'!$A$2:$A$333,"")</f>
      </c>
      <c r="C232" t="s" s="64">
        <f>_xlfn.IFERROR(VLOOKUP($B232,'Institution Evaluation'!$A$55:$F$346,2,0),_xlfn.IFERROR(VLOOKUP($B232,'Privacy Analyst Evaluation'!$A$46:$F$120,2,0),""))&amp;""</f>
      </c>
      <c r="D232" t="s" s="64">
        <f>_xlfn.IFERROR(VLOOKUP($B232,'Institution Evaluation'!$A$55:$F$346,3,0),_xlfn.IFERROR(VLOOKUP($B232,'Privacy Analyst Evaluation'!$A$46:$F$120,3,0),""))&amp;""</f>
      </c>
      <c r="E232" t="s" s="64">
        <f>_xlfn.IFERROR(VLOOKUP($B232,'Institution Evaluation'!$A$55:$F$346,4,0),_xlfn.IFERROR(VLOOKUP($B232,'Privacy Analyst Evaluation'!$A$46:$F$120,4,0),""))&amp;""</f>
      </c>
      <c r="F232" t="s" s="64">
        <f>_xlfn.IFERROR(VLOOKUP($B232,'Institution Evaluation'!$A$55:$F$346,6,0),_xlfn.IFERROR(VLOOKUP($B232,'Privacy Analyst Evaluation'!$A$46:$F$120,6,0),""))&amp;""</f>
      </c>
      <c r="G232" s="340"/>
      <c r="H232" t="s" s="64">
        <f>_xlfn.IFERROR(IF($H231+1&gt;'(backend scoring)'!$Q$335,"",$H231+1),"")</f>
      </c>
      <c r="I232" t="s" s="64">
        <f>_xlfn.XLOOKUP($H232,'(backend scoring)'!$S$2:$S$333,'(backend scoring)'!$A$2:$A$333,"")</f>
      </c>
      <c r="J232" t="s" s="64">
        <f>_xlfn.IFERROR(VLOOKUP($I232,'Institution Evaluation'!$A$55:$F$346,2,0),_xlfn.IFERROR(VLOOKUP($I232,'Privacy Analyst Evaluation'!$A$46:$F$120,2,0),""))</f>
      </c>
      <c r="K232" t="s" s="64">
        <f>_xlfn.IFERROR(VLOOKUP($I232,'Institution Evaluation'!$A$55:$F$346,3,0),_xlfn.IFERROR(VLOOKUP($I232,'Privacy Analyst Evaluation'!$A$46:$F$120,3,0),""))&amp;""</f>
      </c>
      <c r="L232" t="s" s="64">
        <f>_xlfn.IFERROR(VLOOKUP($I232,'Institution Evaluation'!$A$55:$F$346,4,0),_xlfn.IFERROR(VLOOKUP($I232,'Privacy Analyst Evaluation'!$A$46:$F$120,4,0),""))&amp;""</f>
      </c>
      <c r="M232" t="s" s="64">
        <f>_xlfn.IFERROR(VLOOKUP($I232,'Institution Evaluation'!$A$55:$F$346,6,0),_xlfn.IFERROR(VLOOKUP($I232,'Privacy Analyst Evaluation'!$A$46:$F$120,6,0),""))&amp;""</f>
      </c>
      <c r="N232" s="338"/>
    </row>
    <row r="233" ht="18" customHeight="1">
      <c r="A233" t="s" s="64">
        <f>_xlfn.IFERROR(IF($A232+1&gt;'(backend scoring)'!$T$335,"",$A232+1),"")</f>
      </c>
      <c r="B233" t="s" s="64">
        <f>_xlfn.XLOOKUP($A233,'(backend scoring)'!$V$2:$V$333,'(backend scoring)'!$A$2:$A$333,"")</f>
      </c>
      <c r="C233" t="s" s="64">
        <f>_xlfn.IFERROR(VLOOKUP($B233,'Institution Evaluation'!$A$55:$F$346,2,0),_xlfn.IFERROR(VLOOKUP($B233,'Privacy Analyst Evaluation'!$A$46:$F$120,2,0),""))&amp;""</f>
      </c>
      <c r="D233" t="s" s="64">
        <f>_xlfn.IFERROR(VLOOKUP($B233,'Institution Evaluation'!$A$55:$F$346,3,0),_xlfn.IFERROR(VLOOKUP($B233,'Privacy Analyst Evaluation'!$A$46:$F$120,3,0),""))&amp;""</f>
      </c>
      <c r="E233" t="s" s="64">
        <f>_xlfn.IFERROR(VLOOKUP($B233,'Institution Evaluation'!$A$55:$F$346,4,0),_xlfn.IFERROR(VLOOKUP($B233,'Privacy Analyst Evaluation'!$A$46:$F$120,4,0),""))&amp;""</f>
      </c>
      <c r="F233" t="s" s="64">
        <f>_xlfn.IFERROR(VLOOKUP($B233,'Institution Evaluation'!$A$55:$F$346,6,0),_xlfn.IFERROR(VLOOKUP($B233,'Privacy Analyst Evaluation'!$A$46:$F$120,6,0),""))&amp;""</f>
      </c>
      <c r="G233" s="340"/>
      <c r="H233" t="s" s="64">
        <f>_xlfn.IFERROR(IF($H232+1&gt;'(backend scoring)'!$Q$335,"",$H232+1),"")</f>
      </c>
      <c r="I233" t="s" s="64">
        <f>_xlfn.XLOOKUP($H233,'(backend scoring)'!$S$2:$S$333,'(backend scoring)'!$A$2:$A$333,"")</f>
      </c>
      <c r="J233" t="s" s="64">
        <f>_xlfn.IFERROR(VLOOKUP($I233,'Institution Evaluation'!$A$55:$F$346,2,0),_xlfn.IFERROR(VLOOKUP($I233,'Privacy Analyst Evaluation'!$A$46:$F$120,2,0),""))</f>
      </c>
      <c r="K233" t="s" s="64">
        <f>_xlfn.IFERROR(VLOOKUP($I233,'Institution Evaluation'!$A$55:$F$346,3,0),_xlfn.IFERROR(VLOOKUP($I233,'Privacy Analyst Evaluation'!$A$46:$F$120,3,0),""))&amp;""</f>
      </c>
      <c r="L233" t="s" s="64">
        <f>_xlfn.IFERROR(VLOOKUP($I233,'Institution Evaluation'!$A$55:$F$346,4,0),_xlfn.IFERROR(VLOOKUP($I233,'Privacy Analyst Evaluation'!$A$46:$F$120,4,0),""))&amp;""</f>
      </c>
      <c r="M233" t="s" s="64">
        <f>_xlfn.IFERROR(VLOOKUP($I233,'Institution Evaluation'!$A$55:$F$346,6,0),_xlfn.IFERROR(VLOOKUP($I233,'Privacy Analyst Evaluation'!$A$46:$F$120,6,0),""))&amp;""</f>
      </c>
      <c r="N233" s="338"/>
    </row>
    <row r="234" ht="18" customHeight="1">
      <c r="A234" t="s" s="64">
        <f>_xlfn.IFERROR(IF($A233+1&gt;'(backend scoring)'!$T$335,"",$A233+1),"")</f>
      </c>
      <c r="B234" t="s" s="64">
        <f>_xlfn.XLOOKUP($A234,'(backend scoring)'!$V$2:$V$333,'(backend scoring)'!$A$2:$A$333,"")</f>
      </c>
      <c r="C234" t="s" s="64">
        <f>_xlfn.IFERROR(VLOOKUP($B234,'Institution Evaluation'!$A$55:$F$346,2,0),_xlfn.IFERROR(VLOOKUP($B234,'Privacy Analyst Evaluation'!$A$46:$F$120,2,0),""))&amp;""</f>
      </c>
      <c r="D234" t="s" s="64">
        <f>_xlfn.IFERROR(VLOOKUP($B234,'Institution Evaluation'!$A$55:$F$346,3,0),_xlfn.IFERROR(VLOOKUP($B234,'Privacy Analyst Evaluation'!$A$46:$F$120,3,0),""))&amp;""</f>
      </c>
      <c r="E234" t="s" s="64">
        <f>_xlfn.IFERROR(VLOOKUP($B234,'Institution Evaluation'!$A$55:$F$346,4,0),_xlfn.IFERROR(VLOOKUP($B234,'Privacy Analyst Evaluation'!$A$46:$F$120,4,0),""))&amp;""</f>
      </c>
      <c r="F234" t="s" s="64">
        <f>_xlfn.IFERROR(VLOOKUP($B234,'Institution Evaluation'!$A$55:$F$346,6,0),_xlfn.IFERROR(VLOOKUP($B234,'Privacy Analyst Evaluation'!$A$46:$F$120,6,0),""))&amp;""</f>
      </c>
      <c r="G234" s="340"/>
      <c r="H234" t="s" s="64">
        <f>_xlfn.IFERROR(IF($H233+1&gt;'(backend scoring)'!$Q$335,"",$H233+1),"")</f>
      </c>
      <c r="I234" t="s" s="64">
        <f>_xlfn.XLOOKUP($H234,'(backend scoring)'!$S$2:$S$333,'(backend scoring)'!$A$2:$A$333,"")</f>
      </c>
      <c r="J234" t="s" s="64">
        <f>_xlfn.IFERROR(VLOOKUP($I234,'Institution Evaluation'!$A$55:$F$346,2,0),_xlfn.IFERROR(VLOOKUP($I234,'Privacy Analyst Evaluation'!$A$46:$F$120,2,0),""))</f>
      </c>
      <c r="K234" t="s" s="64">
        <f>_xlfn.IFERROR(VLOOKUP($I234,'Institution Evaluation'!$A$55:$F$346,3,0),_xlfn.IFERROR(VLOOKUP($I234,'Privacy Analyst Evaluation'!$A$46:$F$120,3,0),""))&amp;""</f>
      </c>
      <c r="L234" t="s" s="64">
        <f>_xlfn.IFERROR(VLOOKUP($I234,'Institution Evaluation'!$A$55:$F$346,4,0),_xlfn.IFERROR(VLOOKUP($I234,'Privacy Analyst Evaluation'!$A$46:$F$120,4,0),""))&amp;""</f>
      </c>
      <c r="M234" t="s" s="64">
        <f>_xlfn.IFERROR(VLOOKUP($I234,'Institution Evaluation'!$A$55:$F$346,6,0),_xlfn.IFERROR(VLOOKUP($I234,'Privacy Analyst Evaluation'!$A$46:$F$120,6,0),""))&amp;""</f>
      </c>
      <c r="N234" s="338"/>
    </row>
    <row r="235" ht="18" customHeight="1">
      <c r="A235" t="s" s="64">
        <f>_xlfn.IFERROR(IF($A234+1&gt;'(backend scoring)'!$T$335,"",$A234+1),"")</f>
      </c>
      <c r="B235" t="s" s="64">
        <f>_xlfn.XLOOKUP($A235,'(backend scoring)'!$V$2:$V$333,'(backend scoring)'!$A$2:$A$333,"")</f>
      </c>
      <c r="C235" t="s" s="64">
        <f>_xlfn.IFERROR(VLOOKUP($B235,'Institution Evaluation'!$A$55:$F$346,2,0),_xlfn.IFERROR(VLOOKUP($B235,'Privacy Analyst Evaluation'!$A$46:$F$120,2,0),""))&amp;""</f>
      </c>
      <c r="D235" t="s" s="64">
        <f>_xlfn.IFERROR(VLOOKUP($B235,'Institution Evaluation'!$A$55:$F$346,3,0),_xlfn.IFERROR(VLOOKUP($B235,'Privacy Analyst Evaluation'!$A$46:$F$120,3,0),""))&amp;""</f>
      </c>
      <c r="E235" t="s" s="64">
        <f>_xlfn.IFERROR(VLOOKUP($B235,'Institution Evaluation'!$A$55:$F$346,4,0),_xlfn.IFERROR(VLOOKUP($B235,'Privacy Analyst Evaluation'!$A$46:$F$120,4,0),""))&amp;""</f>
      </c>
      <c r="F235" t="s" s="64">
        <f>_xlfn.IFERROR(VLOOKUP($B235,'Institution Evaluation'!$A$55:$F$346,6,0),_xlfn.IFERROR(VLOOKUP($B235,'Privacy Analyst Evaluation'!$A$46:$F$120,6,0),""))&amp;""</f>
      </c>
      <c r="G235" s="340"/>
      <c r="H235" t="s" s="64">
        <f>_xlfn.IFERROR(IF($H234+1&gt;'(backend scoring)'!$Q$335,"",$H234+1),"")</f>
      </c>
      <c r="I235" t="s" s="64">
        <f>_xlfn.XLOOKUP($H235,'(backend scoring)'!$S$2:$S$333,'(backend scoring)'!$A$2:$A$333,"")</f>
      </c>
      <c r="J235" t="s" s="64">
        <f>_xlfn.IFERROR(VLOOKUP($I235,'Institution Evaluation'!$A$55:$F$346,2,0),_xlfn.IFERROR(VLOOKUP($I235,'Privacy Analyst Evaluation'!$A$46:$F$120,2,0),""))</f>
      </c>
      <c r="K235" t="s" s="64">
        <f>_xlfn.IFERROR(VLOOKUP($I235,'Institution Evaluation'!$A$55:$F$346,3,0),_xlfn.IFERROR(VLOOKUP($I235,'Privacy Analyst Evaluation'!$A$46:$F$120,3,0),""))&amp;""</f>
      </c>
      <c r="L235" t="s" s="64">
        <f>_xlfn.IFERROR(VLOOKUP($I235,'Institution Evaluation'!$A$55:$F$346,4,0),_xlfn.IFERROR(VLOOKUP($I235,'Privacy Analyst Evaluation'!$A$46:$F$120,4,0),""))&amp;""</f>
      </c>
      <c r="M235" t="s" s="64">
        <f>_xlfn.IFERROR(VLOOKUP($I235,'Institution Evaluation'!$A$55:$F$346,6,0),_xlfn.IFERROR(VLOOKUP($I235,'Privacy Analyst Evaluation'!$A$46:$F$120,6,0),""))&amp;""</f>
      </c>
      <c r="N235" s="338"/>
    </row>
    <row r="236" ht="18" customHeight="1">
      <c r="A236" t="s" s="64">
        <f>_xlfn.IFERROR(IF($A235+1&gt;'(backend scoring)'!$T$335,"",$A235+1),"")</f>
      </c>
      <c r="B236" t="s" s="64">
        <f>_xlfn.XLOOKUP($A236,'(backend scoring)'!$V$2:$V$333,'(backend scoring)'!$A$2:$A$333,"")</f>
      </c>
      <c r="C236" t="s" s="64">
        <f>_xlfn.IFERROR(VLOOKUP($B236,'Institution Evaluation'!$A$55:$F$346,2,0),_xlfn.IFERROR(VLOOKUP($B236,'Privacy Analyst Evaluation'!$A$46:$F$120,2,0),""))&amp;""</f>
      </c>
      <c r="D236" t="s" s="64">
        <f>_xlfn.IFERROR(VLOOKUP($B236,'Institution Evaluation'!$A$55:$F$346,3,0),_xlfn.IFERROR(VLOOKUP($B236,'Privacy Analyst Evaluation'!$A$46:$F$120,3,0),""))&amp;""</f>
      </c>
      <c r="E236" t="s" s="64">
        <f>_xlfn.IFERROR(VLOOKUP($B236,'Institution Evaluation'!$A$55:$F$346,4,0),_xlfn.IFERROR(VLOOKUP($B236,'Privacy Analyst Evaluation'!$A$46:$F$120,4,0),""))&amp;""</f>
      </c>
      <c r="F236" t="s" s="64">
        <f>_xlfn.IFERROR(VLOOKUP($B236,'Institution Evaluation'!$A$55:$F$346,6,0),_xlfn.IFERROR(VLOOKUP($B236,'Privacy Analyst Evaluation'!$A$46:$F$120,6,0),""))&amp;""</f>
      </c>
      <c r="G236" s="340"/>
      <c r="H236" t="s" s="64">
        <f>_xlfn.IFERROR(IF($H235+1&gt;'(backend scoring)'!$Q$335,"",$H235+1),"")</f>
      </c>
      <c r="I236" t="s" s="64">
        <f>_xlfn.XLOOKUP($H236,'(backend scoring)'!$S$2:$S$333,'(backend scoring)'!$A$2:$A$333,"")</f>
      </c>
      <c r="J236" t="s" s="64">
        <f>_xlfn.IFERROR(VLOOKUP($I236,'Institution Evaluation'!$A$55:$F$346,2,0),_xlfn.IFERROR(VLOOKUP($I236,'Privacy Analyst Evaluation'!$A$46:$F$120,2,0),""))</f>
      </c>
      <c r="K236" t="s" s="64">
        <f>_xlfn.IFERROR(VLOOKUP($I236,'Institution Evaluation'!$A$55:$F$346,3,0),_xlfn.IFERROR(VLOOKUP($I236,'Privacy Analyst Evaluation'!$A$46:$F$120,3,0),""))&amp;""</f>
      </c>
      <c r="L236" t="s" s="64">
        <f>_xlfn.IFERROR(VLOOKUP($I236,'Institution Evaluation'!$A$55:$F$346,4,0),_xlfn.IFERROR(VLOOKUP($I236,'Privacy Analyst Evaluation'!$A$46:$F$120,4,0),""))&amp;""</f>
      </c>
      <c r="M236" t="s" s="64">
        <f>_xlfn.IFERROR(VLOOKUP($I236,'Institution Evaluation'!$A$55:$F$346,6,0),_xlfn.IFERROR(VLOOKUP($I236,'Privacy Analyst Evaluation'!$A$46:$F$120,6,0),""))&amp;""</f>
      </c>
      <c r="N236" s="338"/>
    </row>
    <row r="237" ht="18" customHeight="1">
      <c r="A237" t="s" s="64">
        <f>_xlfn.IFERROR(IF($A236+1&gt;'(backend scoring)'!$T$335,"",$A236+1),"")</f>
      </c>
      <c r="B237" t="s" s="64">
        <f>_xlfn.XLOOKUP($A237,'(backend scoring)'!$V$2:$V$333,'(backend scoring)'!$A$2:$A$333,"")</f>
      </c>
      <c r="C237" t="s" s="64">
        <f>_xlfn.IFERROR(VLOOKUP($B237,'Institution Evaluation'!$A$55:$F$346,2,0),_xlfn.IFERROR(VLOOKUP($B237,'Privacy Analyst Evaluation'!$A$46:$F$120,2,0),""))&amp;""</f>
      </c>
      <c r="D237" t="s" s="64">
        <f>_xlfn.IFERROR(VLOOKUP($B237,'Institution Evaluation'!$A$55:$F$346,3,0),_xlfn.IFERROR(VLOOKUP($B237,'Privacy Analyst Evaluation'!$A$46:$F$120,3,0),""))&amp;""</f>
      </c>
      <c r="E237" t="s" s="64">
        <f>_xlfn.IFERROR(VLOOKUP($B237,'Institution Evaluation'!$A$55:$F$346,4,0),_xlfn.IFERROR(VLOOKUP($B237,'Privacy Analyst Evaluation'!$A$46:$F$120,4,0),""))&amp;""</f>
      </c>
      <c r="F237" t="s" s="64">
        <f>_xlfn.IFERROR(VLOOKUP($B237,'Institution Evaluation'!$A$55:$F$346,6,0),_xlfn.IFERROR(VLOOKUP($B237,'Privacy Analyst Evaluation'!$A$46:$F$120,6,0),""))&amp;""</f>
      </c>
      <c r="G237" s="340"/>
      <c r="H237" t="s" s="64">
        <f>_xlfn.IFERROR(IF($H236+1&gt;'(backend scoring)'!$Q$335,"",$H236+1),"")</f>
      </c>
      <c r="I237" t="s" s="64">
        <f>_xlfn.XLOOKUP($H237,'(backend scoring)'!$S$2:$S$333,'(backend scoring)'!$A$2:$A$333,"")</f>
      </c>
      <c r="J237" t="s" s="64">
        <f>_xlfn.IFERROR(VLOOKUP($I237,'Institution Evaluation'!$A$55:$F$346,2,0),_xlfn.IFERROR(VLOOKUP($I237,'Privacy Analyst Evaluation'!$A$46:$F$120,2,0),""))</f>
      </c>
      <c r="K237" t="s" s="64">
        <f>_xlfn.IFERROR(VLOOKUP($I237,'Institution Evaluation'!$A$55:$F$346,3,0),_xlfn.IFERROR(VLOOKUP($I237,'Privacy Analyst Evaluation'!$A$46:$F$120,3,0),""))&amp;""</f>
      </c>
      <c r="L237" t="s" s="64">
        <f>_xlfn.IFERROR(VLOOKUP($I237,'Institution Evaluation'!$A$55:$F$346,4,0),_xlfn.IFERROR(VLOOKUP($I237,'Privacy Analyst Evaluation'!$A$46:$F$120,4,0),""))&amp;""</f>
      </c>
      <c r="M237" t="s" s="64">
        <f>_xlfn.IFERROR(VLOOKUP($I237,'Institution Evaluation'!$A$55:$F$346,6,0),_xlfn.IFERROR(VLOOKUP($I237,'Privacy Analyst Evaluation'!$A$46:$F$120,6,0),""))&amp;""</f>
      </c>
      <c r="N237" s="338"/>
    </row>
    <row r="238" ht="18" customHeight="1">
      <c r="A238" t="s" s="64">
        <f>_xlfn.IFERROR(IF($A237+1&gt;'(backend scoring)'!$T$335,"",$A237+1),"")</f>
      </c>
      <c r="B238" t="s" s="64">
        <f>_xlfn.XLOOKUP($A238,'(backend scoring)'!$V$2:$V$333,'(backend scoring)'!$A$2:$A$333,"")</f>
      </c>
      <c r="C238" t="s" s="64">
        <f>_xlfn.IFERROR(VLOOKUP($B238,'Institution Evaluation'!$A$55:$F$346,2,0),_xlfn.IFERROR(VLOOKUP($B238,'Privacy Analyst Evaluation'!$A$46:$F$120,2,0),""))&amp;""</f>
      </c>
      <c r="D238" t="s" s="64">
        <f>_xlfn.IFERROR(VLOOKUP($B238,'Institution Evaluation'!$A$55:$F$346,3,0),_xlfn.IFERROR(VLOOKUP($B238,'Privacy Analyst Evaluation'!$A$46:$F$120,3,0),""))&amp;""</f>
      </c>
      <c r="E238" t="s" s="64">
        <f>_xlfn.IFERROR(VLOOKUP($B238,'Institution Evaluation'!$A$55:$F$346,4,0),_xlfn.IFERROR(VLOOKUP($B238,'Privacy Analyst Evaluation'!$A$46:$F$120,4,0),""))&amp;""</f>
      </c>
      <c r="F238" t="s" s="64">
        <f>_xlfn.IFERROR(VLOOKUP($B238,'Institution Evaluation'!$A$55:$F$346,6,0),_xlfn.IFERROR(VLOOKUP($B238,'Privacy Analyst Evaluation'!$A$46:$F$120,6,0),""))&amp;""</f>
      </c>
      <c r="G238" s="340"/>
      <c r="H238" t="s" s="64">
        <f>_xlfn.IFERROR(IF($H237+1&gt;'(backend scoring)'!$Q$335,"",$H237+1),"")</f>
      </c>
      <c r="I238" t="s" s="64">
        <f>_xlfn.XLOOKUP($H238,'(backend scoring)'!$S$2:$S$333,'(backend scoring)'!$A$2:$A$333,"")</f>
      </c>
      <c r="J238" t="s" s="64">
        <f>_xlfn.IFERROR(VLOOKUP($I238,'Institution Evaluation'!$A$55:$F$346,2,0),_xlfn.IFERROR(VLOOKUP($I238,'Privacy Analyst Evaluation'!$A$46:$F$120,2,0),""))</f>
      </c>
      <c r="K238" t="s" s="64">
        <f>_xlfn.IFERROR(VLOOKUP($I238,'Institution Evaluation'!$A$55:$F$346,3,0),_xlfn.IFERROR(VLOOKUP($I238,'Privacy Analyst Evaluation'!$A$46:$F$120,3,0),""))&amp;""</f>
      </c>
      <c r="L238" t="s" s="64">
        <f>_xlfn.IFERROR(VLOOKUP($I238,'Institution Evaluation'!$A$55:$F$346,4,0),_xlfn.IFERROR(VLOOKUP($I238,'Privacy Analyst Evaluation'!$A$46:$F$120,4,0),""))&amp;""</f>
      </c>
      <c r="M238" t="s" s="64">
        <f>_xlfn.IFERROR(VLOOKUP($I238,'Institution Evaluation'!$A$55:$F$346,6,0),_xlfn.IFERROR(VLOOKUP($I238,'Privacy Analyst Evaluation'!$A$46:$F$120,6,0),""))&amp;""</f>
      </c>
      <c r="N238" s="338"/>
    </row>
    <row r="239" ht="18" customHeight="1">
      <c r="A239" t="s" s="64">
        <f>_xlfn.IFERROR(IF($A238+1&gt;'(backend scoring)'!$T$335,"",$A238+1),"")</f>
      </c>
      <c r="B239" t="s" s="64">
        <f>_xlfn.XLOOKUP($A239,'(backend scoring)'!$V$2:$V$333,'(backend scoring)'!$A$2:$A$333,"")</f>
      </c>
      <c r="C239" t="s" s="64">
        <f>_xlfn.IFERROR(VLOOKUP($B239,'Institution Evaluation'!$A$55:$F$346,2,0),_xlfn.IFERROR(VLOOKUP($B239,'Privacy Analyst Evaluation'!$A$46:$F$120,2,0),""))&amp;""</f>
      </c>
      <c r="D239" t="s" s="64">
        <f>_xlfn.IFERROR(VLOOKUP($B239,'Institution Evaluation'!$A$55:$F$346,3,0),_xlfn.IFERROR(VLOOKUP($B239,'Privacy Analyst Evaluation'!$A$46:$F$120,3,0),""))&amp;""</f>
      </c>
      <c r="E239" t="s" s="64">
        <f>_xlfn.IFERROR(VLOOKUP($B239,'Institution Evaluation'!$A$55:$F$346,4,0),_xlfn.IFERROR(VLOOKUP($B239,'Privacy Analyst Evaluation'!$A$46:$F$120,4,0),""))&amp;""</f>
      </c>
      <c r="F239" t="s" s="64">
        <f>_xlfn.IFERROR(VLOOKUP($B239,'Institution Evaluation'!$A$55:$F$346,6,0),_xlfn.IFERROR(VLOOKUP($B239,'Privacy Analyst Evaluation'!$A$46:$F$120,6,0),""))&amp;""</f>
      </c>
      <c r="G239" s="340"/>
      <c r="H239" t="s" s="64">
        <f>_xlfn.IFERROR(IF($H238+1&gt;'(backend scoring)'!$Q$335,"",$H238+1),"")</f>
      </c>
      <c r="I239" t="s" s="64">
        <f>_xlfn.XLOOKUP($H239,'(backend scoring)'!$S$2:$S$333,'(backend scoring)'!$A$2:$A$333,"")</f>
      </c>
      <c r="J239" t="s" s="64">
        <f>_xlfn.IFERROR(VLOOKUP($I239,'Institution Evaluation'!$A$55:$F$346,2,0),_xlfn.IFERROR(VLOOKUP($I239,'Privacy Analyst Evaluation'!$A$46:$F$120,2,0),""))</f>
      </c>
      <c r="K239" t="s" s="64">
        <f>_xlfn.IFERROR(VLOOKUP($I239,'Institution Evaluation'!$A$55:$F$346,3,0),_xlfn.IFERROR(VLOOKUP($I239,'Privacy Analyst Evaluation'!$A$46:$F$120,3,0),""))&amp;""</f>
      </c>
      <c r="L239" t="s" s="64">
        <f>_xlfn.IFERROR(VLOOKUP($I239,'Institution Evaluation'!$A$55:$F$346,4,0),_xlfn.IFERROR(VLOOKUP($I239,'Privacy Analyst Evaluation'!$A$46:$F$120,4,0),""))&amp;""</f>
      </c>
      <c r="M239" t="s" s="64">
        <f>_xlfn.IFERROR(VLOOKUP($I239,'Institution Evaluation'!$A$55:$F$346,6,0),_xlfn.IFERROR(VLOOKUP($I239,'Privacy Analyst Evaluation'!$A$46:$F$120,6,0),""))&amp;""</f>
      </c>
      <c r="N239" s="338"/>
    </row>
    <row r="240" ht="18" customHeight="1">
      <c r="A240" t="s" s="64">
        <f>_xlfn.IFERROR(IF($A239+1&gt;'(backend scoring)'!$T$335,"",$A239+1),"")</f>
      </c>
      <c r="B240" t="s" s="64">
        <f>_xlfn.XLOOKUP($A240,'(backend scoring)'!$V$2:$V$333,'(backend scoring)'!$A$2:$A$333,"")</f>
      </c>
      <c r="C240" t="s" s="64">
        <f>_xlfn.IFERROR(VLOOKUP($B240,'Institution Evaluation'!$A$55:$F$346,2,0),_xlfn.IFERROR(VLOOKUP($B240,'Privacy Analyst Evaluation'!$A$46:$F$120,2,0),""))&amp;""</f>
      </c>
      <c r="D240" t="s" s="64">
        <f>_xlfn.IFERROR(VLOOKUP($B240,'Institution Evaluation'!$A$55:$F$346,3,0),_xlfn.IFERROR(VLOOKUP($B240,'Privacy Analyst Evaluation'!$A$46:$F$120,3,0),""))&amp;""</f>
      </c>
      <c r="E240" t="s" s="64">
        <f>_xlfn.IFERROR(VLOOKUP($B240,'Institution Evaluation'!$A$55:$F$346,4,0),_xlfn.IFERROR(VLOOKUP($B240,'Privacy Analyst Evaluation'!$A$46:$F$120,4,0),""))&amp;""</f>
      </c>
      <c r="F240" t="s" s="64">
        <f>_xlfn.IFERROR(VLOOKUP($B240,'Institution Evaluation'!$A$55:$F$346,6,0),_xlfn.IFERROR(VLOOKUP($B240,'Privacy Analyst Evaluation'!$A$46:$F$120,6,0),""))&amp;""</f>
      </c>
      <c r="G240" s="340"/>
      <c r="H240" t="s" s="64">
        <f>_xlfn.IFERROR(IF($H239+1&gt;'(backend scoring)'!$Q$335,"",$H239+1),"")</f>
      </c>
      <c r="I240" t="s" s="64">
        <f>_xlfn.XLOOKUP($H240,'(backend scoring)'!$S$2:$S$333,'(backend scoring)'!$A$2:$A$333,"")</f>
      </c>
      <c r="J240" t="s" s="64">
        <f>_xlfn.IFERROR(VLOOKUP($I240,'Institution Evaluation'!$A$55:$F$346,2,0),_xlfn.IFERROR(VLOOKUP($I240,'Privacy Analyst Evaluation'!$A$46:$F$120,2,0),""))</f>
      </c>
      <c r="K240" t="s" s="64">
        <f>_xlfn.IFERROR(VLOOKUP($I240,'Institution Evaluation'!$A$55:$F$346,3,0),_xlfn.IFERROR(VLOOKUP($I240,'Privacy Analyst Evaluation'!$A$46:$F$120,3,0),""))&amp;""</f>
      </c>
      <c r="L240" t="s" s="64">
        <f>_xlfn.IFERROR(VLOOKUP($I240,'Institution Evaluation'!$A$55:$F$346,4,0),_xlfn.IFERROR(VLOOKUP($I240,'Privacy Analyst Evaluation'!$A$46:$F$120,4,0),""))&amp;""</f>
      </c>
      <c r="M240" t="s" s="64">
        <f>_xlfn.IFERROR(VLOOKUP($I240,'Institution Evaluation'!$A$55:$F$346,6,0),_xlfn.IFERROR(VLOOKUP($I240,'Privacy Analyst Evaluation'!$A$46:$F$120,6,0),""))&amp;""</f>
      </c>
      <c r="N240" s="338"/>
    </row>
    <row r="241" ht="18" customHeight="1">
      <c r="A241" t="s" s="64">
        <f>_xlfn.IFERROR(IF($A240+1&gt;'(backend scoring)'!$T$335,"",$A240+1),"")</f>
      </c>
      <c r="B241" t="s" s="64">
        <f>_xlfn.XLOOKUP($A241,'(backend scoring)'!$V$2:$V$333,'(backend scoring)'!$A$2:$A$333,"")</f>
      </c>
      <c r="C241" t="s" s="64">
        <f>_xlfn.IFERROR(VLOOKUP($B241,'Institution Evaluation'!$A$55:$F$346,2,0),_xlfn.IFERROR(VLOOKUP($B241,'Privacy Analyst Evaluation'!$A$46:$F$120,2,0),""))&amp;""</f>
      </c>
      <c r="D241" t="s" s="64">
        <f>_xlfn.IFERROR(VLOOKUP($B241,'Institution Evaluation'!$A$55:$F$346,3,0),_xlfn.IFERROR(VLOOKUP($B241,'Privacy Analyst Evaluation'!$A$46:$F$120,3,0),""))&amp;""</f>
      </c>
      <c r="E241" t="s" s="64">
        <f>_xlfn.IFERROR(VLOOKUP($B241,'Institution Evaluation'!$A$55:$F$346,4,0),_xlfn.IFERROR(VLOOKUP($B241,'Privacy Analyst Evaluation'!$A$46:$F$120,4,0),""))&amp;""</f>
      </c>
      <c r="F241" t="s" s="64">
        <f>_xlfn.IFERROR(VLOOKUP($B241,'Institution Evaluation'!$A$55:$F$346,6,0),_xlfn.IFERROR(VLOOKUP($B241,'Privacy Analyst Evaluation'!$A$46:$F$120,6,0),""))&amp;""</f>
      </c>
      <c r="G241" s="340"/>
      <c r="H241" t="s" s="64">
        <f>_xlfn.IFERROR(IF($H240+1&gt;'(backend scoring)'!$Q$335,"",$H240+1),"")</f>
      </c>
      <c r="I241" t="s" s="64">
        <f>_xlfn.XLOOKUP($H241,'(backend scoring)'!$S$2:$S$333,'(backend scoring)'!$A$2:$A$333,"")</f>
      </c>
      <c r="J241" t="s" s="64">
        <f>_xlfn.IFERROR(VLOOKUP($I241,'Institution Evaluation'!$A$55:$F$346,2,0),_xlfn.IFERROR(VLOOKUP($I241,'Privacy Analyst Evaluation'!$A$46:$F$120,2,0),""))</f>
      </c>
      <c r="K241" t="s" s="64">
        <f>_xlfn.IFERROR(VLOOKUP($I241,'Institution Evaluation'!$A$55:$F$346,3,0),_xlfn.IFERROR(VLOOKUP($I241,'Privacy Analyst Evaluation'!$A$46:$F$120,3,0),""))&amp;""</f>
      </c>
      <c r="L241" t="s" s="64">
        <f>_xlfn.IFERROR(VLOOKUP($I241,'Institution Evaluation'!$A$55:$F$346,4,0),_xlfn.IFERROR(VLOOKUP($I241,'Privacy Analyst Evaluation'!$A$46:$F$120,4,0),""))&amp;""</f>
      </c>
      <c r="M241" t="s" s="64">
        <f>_xlfn.IFERROR(VLOOKUP($I241,'Institution Evaluation'!$A$55:$F$346,6,0),_xlfn.IFERROR(VLOOKUP($I241,'Privacy Analyst Evaluation'!$A$46:$F$120,6,0),""))&amp;""</f>
      </c>
      <c r="N241" s="338"/>
    </row>
    <row r="242" ht="18" customHeight="1">
      <c r="A242" t="s" s="64">
        <f>_xlfn.IFERROR(IF($A241+1&gt;'(backend scoring)'!$T$335,"",$A241+1),"")</f>
      </c>
      <c r="B242" t="s" s="64">
        <f>_xlfn.XLOOKUP($A242,'(backend scoring)'!$V$2:$V$333,'(backend scoring)'!$A$2:$A$333,"")</f>
      </c>
      <c r="C242" t="s" s="64">
        <f>_xlfn.IFERROR(VLOOKUP($B242,'Institution Evaluation'!$A$55:$F$346,2,0),_xlfn.IFERROR(VLOOKUP($B242,'Privacy Analyst Evaluation'!$A$46:$F$120,2,0),""))&amp;""</f>
      </c>
      <c r="D242" t="s" s="64">
        <f>_xlfn.IFERROR(VLOOKUP($B242,'Institution Evaluation'!$A$55:$F$346,3,0),_xlfn.IFERROR(VLOOKUP($B242,'Privacy Analyst Evaluation'!$A$46:$F$120,3,0),""))&amp;""</f>
      </c>
      <c r="E242" t="s" s="64">
        <f>_xlfn.IFERROR(VLOOKUP($B242,'Institution Evaluation'!$A$55:$F$346,4,0),_xlfn.IFERROR(VLOOKUP($B242,'Privacy Analyst Evaluation'!$A$46:$F$120,4,0),""))&amp;""</f>
      </c>
      <c r="F242" t="s" s="64">
        <f>_xlfn.IFERROR(VLOOKUP($B242,'Institution Evaluation'!$A$55:$F$346,6,0),_xlfn.IFERROR(VLOOKUP($B242,'Privacy Analyst Evaluation'!$A$46:$F$120,6,0),""))&amp;""</f>
      </c>
      <c r="G242" s="340"/>
      <c r="H242" t="s" s="64">
        <f>_xlfn.IFERROR(IF($H241+1&gt;'(backend scoring)'!$Q$335,"",$H241+1),"")</f>
      </c>
      <c r="I242" t="s" s="64">
        <f>_xlfn.XLOOKUP($H242,'(backend scoring)'!$S$2:$S$333,'(backend scoring)'!$A$2:$A$333,"")</f>
      </c>
      <c r="J242" t="s" s="64">
        <f>_xlfn.IFERROR(VLOOKUP($I242,'Institution Evaluation'!$A$55:$F$346,2,0),_xlfn.IFERROR(VLOOKUP($I242,'Privacy Analyst Evaluation'!$A$46:$F$120,2,0),""))</f>
      </c>
      <c r="K242" t="s" s="64">
        <f>_xlfn.IFERROR(VLOOKUP($I242,'Institution Evaluation'!$A$55:$F$346,3,0),_xlfn.IFERROR(VLOOKUP($I242,'Privacy Analyst Evaluation'!$A$46:$F$120,3,0),""))&amp;""</f>
      </c>
      <c r="L242" t="s" s="64">
        <f>_xlfn.IFERROR(VLOOKUP($I242,'Institution Evaluation'!$A$55:$F$346,4,0),_xlfn.IFERROR(VLOOKUP($I242,'Privacy Analyst Evaluation'!$A$46:$F$120,4,0),""))&amp;""</f>
      </c>
      <c r="M242" t="s" s="64">
        <f>_xlfn.IFERROR(VLOOKUP($I242,'Institution Evaluation'!$A$55:$F$346,6,0),_xlfn.IFERROR(VLOOKUP($I242,'Privacy Analyst Evaluation'!$A$46:$F$120,6,0),""))&amp;""</f>
      </c>
      <c r="N242" s="338"/>
    </row>
    <row r="243" ht="18" customHeight="1">
      <c r="A243" t="s" s="64">
        <f>_xlfn.IFERROR(IF($A242+1&gt;'(backend scoring)'!$T$335,"",$A242+1),"")</f>
      </c>
      <c r="B243" t="s" s="64">
        <f>_xlfn.XLOOKUP($A243,'(backend scoring)'!$V$2:$V$333,'(backend scoring)'!$A$2:$A$333,"")</f>
      </c>
      <c r="C243" t="s" s="64">
        <f>_xlfn.IFERROR(VLOOKUP($B243,'Institution Evaluation'!$A$55:$F$346,2,0),_xlfn.IFERROR(VLOOKUP($B243,'Privacy Analyst Evaluation'!$A$46:$F$120,2,0),""))&amp;""</f>
      </c>
      <c r="D243" t="s" s="64">
        <f>_xlfn.IFERROR(VLOOKUP($B243,'Institution Evaluation'!$A$55:$F$346,3,0),_xlfn.IFERROR(VLOOKUP($B243,'Privacy Analyst Evaluation'!$A$46:$F$120,3,0),""))&amp;""</f>
      </c>
      <c r="E243" t="s" s="64">
        <f>_xlfn.IFERROR(VLOOKUP($B243,'Institution Evaluation'!$A$55:$F$346,4,0),_xlfn.IFERROR(VLOOKUP($B243,'Privacy Analyst Evaluation'!$A$46:$F$120,4,0),""))&amp;""</f>
      </c>
      <c r="F243" t="s" s="64">
        <f>_xlfn.IFERROR(VLOOKUP($B243,'Institution Evaluation'!$A$55:$F$346,6,0),_xlfn.IFERROR(VLOOKUP($B243,'Privacy Analyst Evaluation'!$A$46:$F$120,6,0),""))&amp;""</f>
      </c>
      <c r="G243" s="340"/>
      <c r="H243" t="s" s="64">
        <f>_xlfn.IFERROR(IF($H242+1&gt;'(backend scoring)'!$Q$335,"",$H242+1),"")</f>
      </c>
      <c r="I243" t="s" s="64">
        <f>_xlfn.XLOOKUP($H243,'(backend scoring)'!$S$2:$S$333,'(backend scoring)'!$A$2:$A$333,"")</f>
      </c>
      <c r="J243" t="s" s="64">
        <f>_xlfn.IFERROR(VLOOKUP($I243,'Institution Evaluation'!$A$55:$F$346,2,0),_xlfn.IFERROR(VLOOKUP($I243,'Privacy Analyst Evaluation'!$A$46:$F$120,2,0),""))</f>
      </c>
      <c r="K243" t="s" s="64">
        <f>_xlfn.IFERROR(VLOOKUP($I243,'Institution Evaluation'!$A$55:$F$346,3,0),_xlfn.IFERROR(VLOOKUP($I243,'Privacy Analyst Evaluation'!$A$46:$F$120,3,0),""))&amp;""</f>
      </c>
      <c r="L243" t="s" s="64">
        <f>_xlfn.IFERROR(VLOOKUP($I243,'Institution Evaluation'!$A$55:$F$346,4,0),_xlfn.IFERROR(VLOOKUP($I243,'Privacy Analyst Evaluation'!$A$46:$F$120,4,0),""))&amp;""</f>
      </c>
      <c r="M243" t="s" s="64">
        <f>_xlfn.IFERROR(VLOOKUP($I243,'Institution Evaluation'!$A$55:$F$346,6,0),_xlfn.IFERROR(VLOOKUP($I243,'Privacy Analyst Evaluation'!$A$46:$F$120,6,0),""))&amp;""</f>
      </c>
      <c r="N243" s="338"/>
    </row>
    <row r="244" ht="18" customHeight="1">
      <c r="A244" t="s" s="64">
        <f>_xlfn.IFERROR(IF($A243+1&gt;'(backend scoring)'!$T$335,"",$A243+1),"")</f>
      </c>
      <c r="B244" t="s" s="64">
        <f>_xlfn.XLOOKUP($A244,'(backend scoring)'!$V$2:$V$333,'(backend scoring)'!$A$2:$A$333,"")</f>
      </c>
      <c r="C244" t="s" s="64">
        <f>_xlfn.IFERROR(VLOOKUP($B244,'Institution Evaluation'!$A$55:$F$346,2,0),_xlfn.IFERROR(VLOOKUP($B244,'Privacy Analyst Evaluation'!$A$46:$F$120,2,0),""))&amp;""</f>
      </c>
      <c r="D244" t="s" s="64">
        <f>_xlfn.IFERROR(VLOOKUP($B244,'Institution Evaluation'!$A$55:$F$346,3,0),_xlfn.IFERROR(VLOOKUP($B244,'Privacy Analyst Evaluation'!$A$46:$F$120,3,0),""))&amp;""</f>
      </c>
      <c r="E244" t="s" s="64">
        <f>_xlfn.IFERROR(VLOOKUP($B244,'Institution Evaluation'!$A$55:$F$346,4,0),_xlfn.IFERROR(VLOOKUP($B244,'Privacy Analyst Evaluation'!$A$46:$F$120,4,0),""))&amp;""</f>
      </c>
      <c r="F244" t="s" s="64">
        <f>_xlfn.IFERROR(VLOOKUP($B244,'Institution Evaluation'!$A$55:$F$346,6,0),_xlfn.IFERROR(VLOOKUP($B244,'Privacy Analyst Evaluation'!$A$46:$F$120,6,0),""))&amp;""</f>
      </c>
      <c r="G244" s="340"/>
      <c r="H244" t="s" s="64">
        <f>_xlfn.IFERROR(IF($H243+1&gt;'(backend scoring)'!$Q$335,"",$H243+1),"")</f>
      </c>
      <c r="I244" t="s" s="64">
        <f>_xlfn.XLOOKUP($H244,'(backend scoring)'!$S$2:$S$333,'(backend scoring)'!$A$2:$A$333,"")</f>
      </c>
      <c r="J244" t="s" s="64">
        <f>_xlfn.IFERROR(VLOOKUP($I244,'Institution Evaluation'!$A$55:$F$346,2,0),_xlfn.IFERROR(VLOOKUP($I244,'Privacy Analyst Evaluation'!$A$46:$F$120,2,0),""))</f>
      </c>
      <c r="K244" t="s" s="64">
        <f>_xlfn.IFERROR(VLOOKUP($I244,'Institution Evaluation'!$A$55:$F$346,3,0),_xlfn.IFERROR(VLOOKUP($I244,'Privacy Analyst Evaluation'!$A$46:$F$120,3,0),""))&amp;""</f>
      </c>
      <c r="L244" t="s" s="64">
        <f>_xlfn.IFERROR(VLOOKUP($I244,'Institution Evaluation'!$A$55:$F$346,4,0),_xlfn.IFERROR(VLOOKUP($I244,'Privacy Analyst Evaluation'!$A$46:$F$120,4,0),""))&amp;""</f>
      </c>
      <c r="M244" t="s" s="64">
        <f>_xlfn.IFERROR(VLOOKUP($I244,'Institution Evaluation'!$A$55:$F$346,6,0),_xlfn.IFERROR(VLOOKUP($I244,'Privacy Analyst Evaluation'!$A$46:$F$120,6,0),""))&amp;""</f>
      </c>
      <c r="N244" s="338"/>
    </row>
    <row r="245" ht="18" customHeight="1">
      <c r="A245" t="s" s="64">
        <f>_xlfn.IFERROR(IF($A244+1&gt;'(backend scoring)'!$T$335,"",$A244+1),"")</f>
      </c>
      <c r="B245" t="s" s="64">
        <f>_xlfn.XLOOKUP($A245,'(backend scoring)'!$V$2:$V$333,'(backend scoring)'!$A$2:$A$333,"")</f>
      </c>
      <c r="C245" t="s" s="64">
        <f>_xlfn.IFERROR(VLOOKUP($B245,'Institution Evaluation'!$A$55:$F$346,2,0),_xlfn.IFERROR(VLOOKUP($B245,'Privacy Analyst Evaluation'!$A$46:$F$120,2,0),""))&amp;""</f>
      </c>
      <c r="D245" t="s" s="64">
        <f>_xlfn.IFERROR(VLOOKUP($B245,'Institution Evaluation'!$A$55:$F$346,3,0),_xlfn.IFERROR(VLOOKUP($B245,'Privacy Analyst Evaluation'!$A$46:$F$120,3,0),""))&amp;""</f>
      </c>
      <c r="E245" t="s" s="64">
        <f>_xlfn.IFERROR(VLOOKUP($B245,'Institution Evaluation'!$A$55:$F$346,4,0),_xlfn.IFERROR(VLOOKUP($B245,'Privacy Analyst Evaluation'!$A$46:$F$120,4,0),""))&amp;""</f>
      </c>
      <c r="F245" t="s" s="64">
        <f>_xlfn.IFERROR(VLOOKUP($B245,'Institution Evaluation'!$A$55:$F$346,6,0),_xlfn.IFERROR(VLOOKUP($B245,'Privacy Analyst Evaluation'!$A$46:$F$120,6,0),""))&amp;""</f>
      </c>
      <c r="G245" s="340"/>
      <c r="H245" t="s" s="64">
        <f>_xlfn.IFERROR(IF($H244+1&gt;'(backend scoring)'!$Q$335,"",$H244+1),"")</f>
      </c>
      <c r="I245" t="s" s="64">
        <f>_xlfn.XLOOKUP($H245,'(backend scoring)'!$S$2:$S$333,'(backend scoring)'!$A$2:$A$333,"")</f>
      </c>
      <c r="J245" t="s" s="64">
        <f>_xlfn.IFERROR(VLOOKUP($I245,'Institution Evaluation'!$A$55:$F$346,2,0),_xlfn.IFERROR(VLOOKUP($I245,'Privacy Analyst Evaluation'!$A$46:$F$120,2,0),""))</f>
      </c>
      <c r="K245" t="s" s="64">
        <f>_xlfn.IFERROR(VLOOKUP($I245,'Institution Evaluation'!$A$55:$F$346,3,0),_xlfn.IFERROR(VLOOKUP($I245,'Privacy Analyst Evaluation'!$A$46:$F$120,3,0),""))&amp;""</f>
      </c>
      <c r="L245" t="s" s="64">
        <f>_xlfn.IFERROR(VLOOKUP($I245,'Institution Evaluation'!$A$55:$F$346,4,0),_xlfn.IFERROR(VLOOKUP($I245,'Privacy Analyst Evaluation'!$A$46:$F$120,4,0),""))&amp;""</f>
      </c>
      <c r="M245" t="s" s="64">
        <f>_xlfn.IFERROR(VLOOKUP($I245,'Institution Evaluation'!$A$55:$F$346,6,0),_xlfn.IFERROR(VLOOKUP($I245,'Privacy Analyst Evaluation'!$A$46:$F$120,6,0),""))&amp;""</f>
      </c>
      <c r="N245" s="338"/>
    </row>
    <row r="246" ht="18" customHeight="1">
      <c r="A246" t="s" s="64">
        <f>_xlfn.IFERROR(IF($A245+1&gt;'(backend scoring)'!$T$335,"",$A245+1),"")</f>
      </c>
      <c r="B246" t="s" s="64">
        <f>_xlfn.XLOOKUP($A246,'(backend scoring)'!$V$2:$V$333,'(backend scoring)'!$A$2:$A$333,"")</f>
      </c>
      <c r="C246" t="s" s="64">
        <f>_xlfn.IFERROR(VLOOKUP($B246,'Institution Evaluation'!$A$55:$F$346,2,0),_xlfn.IFERROR(VLOOKUP($B246,'Privacy Analyst Evaluation'!$A$46:$F$120,2,0),""))&amp;""</f>
      </c>
      <c r="D246" t="s" s="64">
        <f>_xlfn.IFERROR(VLOOKUP($B246,'Institution Evaluation'!$A$55:$F$346,3,0),_xlfn.IFERROR(VLOOKUP($B246,'Privacy Analyst Evaluation'!$A$46:$F$120,3,0),""))&amp;""</f>
      </c>
      <c r="E246" t="s" s="64">
        <f>_xlfn.IFERROR(VLOOKUP($B246,'Institution Evaluation'!$A$55:$F$346,4,0),_xlfn.IFERROR(VLOOKUP($B246,'Privacy Analyst Evaluation'!$A$46:$F$120,4,0),""))&amp;""</f>
      </c>
      <c r="F246" t="s" s="64">
        <f>_xlfn.IFERROR(VLOOKUP($B246,'Institution Evaluation'!$A$55:$F$346,6,0),_xlfn.IFERROR(VLOOKUP($B246,'Privacy Analyst Evaluation'!$A$46:$F$120,6,0),""))&amp;""</f>
      </c>
      <c r="G246" s="340"/>
      <c r="H246" t="s" s="64">
        <f>_xlfn.IFERROR(IF($H245+1&gt;'(backend scoring)'!$Q$335,"",$H245+1),"")</f>
      </c>
      <c r="I246" t="s" s="64">
        <f>_xlfn.XLOOKUP($H246,'(backend scoring)'!$S$2:$S$333,'(backend scoring)'!$A$2:$A$333,"")</f>
      </c>
      <c r="J246" t="s" s="64">
        <f>_xlfn.IFERROR(VLOOKUP($I246,'Institution Evaluation'!$A$55:$F$346,2,0),_xlfn.IFERROR(VLOOKUP($I246,'Privacy Analyst Evaluation'!$A$46:$F$120,2,0),""))</f>
      </c>
      <c r="K246" t="s" s="64">
        <f>_xlfn.IFERROR(VLOOKUP($I246,'Institution Evaluation'!$A$55:$F$346,3,0),_xlfn.IFERROR(VLOOKUP($I246,'Privacy Analyst Evaluation'!$A$46:$F$120,3,0),""))&amp;""</f>
      </c>
      <c r="L246" t="s" s="64">
        <f>_xlfn.IFERROR(VLOOKUP($I246,'Institution Evaluation'!$A$55:$F$346,4,0),_xlfn.IFERROR(VLOOKUP($I246,'Privacy Analyst Evaluation'!$A$46:$F$120,4,0),""))&amp;""</f>
      </c>
      <c r="M246" t="s" s="64">
        <f>_xlfn.IFERROR(VLOOKUP($I246,'Institution Evaluation'!$A$55:$F$346,6,0),_xlfn.IFERROR(VLOOKUP($I246,'Privacy Analyst Evaluation'!$A$46:$F$120,6,0),""))&amp;""</f>
      </c>
      <c r="N246" s="338"/>
    </row>
    <row r="247" ht="18" customHeight="1">
      <c r="A247" t="s" s="64">
        <f>_xlfn.IFERROR(IF($A246+1&gt;'(backend scoring)'!$T$335,"",$A246+1),"")</f>
      </c>
      <c r="B247" t="s" s="64">
        <f>_xlfn.XLOOKUP($A247,'(backend scoring)'!$V$2:$V$333,'(backend scoring)'!$A$2:$A$333,"")</f>
      </c>
      <c r="C247" t="s" s="64">
        <f>_xlfn.IFERROR(VLOOKUP($B247,'Institution Evaluation'!$A$55:$F$346,2,0),_xlfn.IFERROR(VLOOKUP($B247,'Privacy Analyst Evaluation'!$A$46:$F$120,2,0),""))&amp;""</f>
      </c>
      <c r="D247" t="s" s="64">
        <f>_xlfn.IFERROR(VLOOKUP($B247,'Institution Evaluation'!$A$55:$F$346,3,0),_xlfn.IFERROR(VLOOKUP($B247,'Privacy Analyst Evaluation'!$A$46:$F$120,3,0),""))&amp;""</f>
      </c>
      <c r="E247" t="s" s="64">
        <f>_xlfn.IFERROR(VLOOKUP($B247,'Institution Evaluation'!$A$55:$F$346,4,0),_xlfn.IFERROR(VLOOKUP($B247,'Privacy Analyst Evaluation'!$A$46:$F$120,4,0),""))&amp;""</f>
      </c>
      <c r="F247" t="s" s="64">
        <f>_xlfn.IFERROR(VLOOKUP($B247,'Institution Evaluation'!$A$55:$F$346,6,0),_xlfn.IFERROR(VLOOKUP($B247,'Privacy Analyst Evaluation'!$A$46:$F$120,6,0),""))&amp;""</f>
      </c>
      <c r="G247" s="340"/>
      <c r="H247" t="s" s="64">
        <f>_xlfn.IFERROR(IF($H246+1&gt;'(backend scoring)'!$Q$335,"",$H246+1),"")</f>
      </c>
      <c r="I247" t="s" s="64">
        <f>_xlfn.XLOOKUP($H247,'(backend scoring)'!$S$2:$S$333,'(backend scoring)'!$A$2:$A$333,"")</f>
      </c>
      <c r="J247" t="s" s="64">
        <f>_xlfn.IFERROR(VLOOKUP($I247,'Institution Evaluation'!$A$55:$F$346,2,0),_xlfn.IFERROR(VLOOKUP($I247,'Privacy Analyst Evaluation'!$A$46:$F$120,2,0),""))</f>
      </c>
      <c r="K247" t="s" s="64">
        <f>_xlfn.IFERROR(VLOOKUP($I247,'Institution Evaluation'!$A$55:$F$346,3,0),_xlfn.IFERROR(VLOOKUP($I247,'Privacy Analyst Evaluation'!$A$46:$F$120,3,0),""))&amp;""</f>
      </c>
      <c r="L247" t="s" s="64">
        <f>_xlfn.IFERROR(VLOOKUP($I247,'Institution Evaluation'!$A$55:$F$346,4,0),_xlfn.IFERROR(VLOOKUP($I247,'Privacy Analyst Evaluation'!$A$46:$F$120,4,0),""))&amp;""</f>
      </c>
      <c r="M247" t="s" s="64">
        <f>_xlfn.IFERROR(VLOOKUP($I247,'Institution Evaluation'!$A$55:$F$346,6,0),_xlfn.IFERROR(VLOOKUP($I247,'Privacy Analyst Evaluation'!$A$46:$F$120,6,0),""))&amp;""</f>
      </c>
      <c r="N247" s="338"/>
    </row>
    <row r="248" ht="18" customHeight="1">
      <c r="A248" t="s" s="64">
        <f>_xlfn.IFERROR(IF($A247+1&gt;'(backend scoring)'!$T$335,"",$A247+1),"")</f>
      </c>
      <c r="B248" t="s" s="64">
        <f>_xlfn.XLOOKUP($A248,'(backend scoring)'!$V$2:$V$333,'(backend scoring)'!$A$2:$A$333,"")</f>
      </c>
      <c r="C248" t="s" s="64">
        <f>_xlfn.IFERROR(VLOOKUP($B248,'Institution Evaluation'!$A$55:$F$346,2,0),_xlfn.IFERROR(VLOOKUP($B248,'Privacy Analyst Evaluation'!$A$46:$F$120,2,0),""))&amp;""</f>
      </c>
      <c r="D248" t="s" s="64">
        <f>_xlfn.IFERROR(VLOOKUP($B248,'Institution Evaluation'!$A$55:$F$346,3,0),_xlfn.IFERROR(VLOOKUP($B248,'Privacy Analyst Evaluation'!$A$46:$F$120,3,0),""))&amp;""</f>
      </c>
      <c r="E248" t="s" s="64">
        <f>_xlfn.IFERROR(VLOOKUP($B248,'Institution Evaluation'!$A$55:$F$346,4,0),_xlfn.IFERROR(VLOOKUP($B248,'Privacy Analyst Evaluation'!$A$46:$F$120,4,0),""))&amp;""</f>
      </c>
      <c r="F248" t="s" s="64">
        <f>_xlfn.IFERROR(VLOOKUP($B248,'Institution Evaluation'!$A$55:$F$346,6,0),_xlfn.IFERROR(VLOOKUP($B248,'Privacy Analyst Evaluation'!$A$46:$F$120,6,0),""))&amp;""</f>
      </c>
      <c r="G248" s="340"/>
      <c r="H248" t="s" s="64">
        <f>_xlfn.IFERROR(IF($H247+1&gt;'(backend scoring)'!$Q$335,"",$H247+1),"")</f>
      </c>
      <c r="I248" t="s" s="64">
        <f>_xlfn.XLOOKUP($H248,'(backend scoring)'!$S$2:$S$333,'(backend scoring)'!$A$2:$A$333,"")</f>
      </c>
      <c r="J248" t="s" s="64">
        <f>_xlfn.IFERROR(VLOOKUP($I248,'Institution Evaluation'!$A$55:$F$346,2,0),_xlfn.IFERROR(VLOOKUP($I248,'Privacy Analyst Evaluation'!$A$46:$F$120,2,0),""))</f>
      </c>
      <c r="K248" t="s" s="64">
        <f>_xlfn.IFERROR(VLOOKUP($I248,'Institution Evaluation'!$A$55:$F$346,3,0),_xlfn.IFERROR(VLOOKUP($I248,'Privacy Analyst Evaluation'!$A$46:$F$120,3,0),""))&amp;""</f>
      </c>
      <c r="L248" t="s" s="64">
        <f>_xlfn.IFERROR(VLOOKUP($I248,'Institution Evaluation'!$A$55:$F$346,4,0),_xlfn.IFERROR(VLOOKUP($I248,'Privacy Analyst Evaluation'!$A$46:$F$120,4,0),""))&amp;""</f>
      </c>
      <c r="M248" t="s" s="64">
        <f>_xlfn.IFERROR(VLOOKUP($I248,'Institution Evaluation'!$A$55:$F$346,6,0),_xlfn.IFERROR(VLOOKUP($I248,'Privacy Analyst Evaluation'!$A$46:$F$120,6,0),""))&amp;""</f>
      </c>
      <c r="N248" s="338"/>
    </row>
    <row r="249" ht="18" customHeight="1">
      <c r="A249" t="s" s="64">
        <f>_xlfn.IFERROR(IF($A248+1&gt;'(backend scoring)'!$T$335,"",$A248+1),"")</f>
      </c>
      <c r="B249" t="s" s="64">
        <f>_xlfn.XLOOKUP($A249,'(backend scoring)'!$V$2:$V$333,'(backend scoring)'!$A$2:$A$333,"")</f>
      </c>
      <c r="C249" t="s" s="64">
        <f>_xlfn.IFERROR(VLOOKUP($B249,'Institution Evaluation'!$A$55:$F$346,2,0),_xlfn.IFERROR(VLOOKUP($B249,'Privacy Analyst Evaluation'!$A$46:$F$120,2,0),""))&amp;""</f>
      </c>
      <c r="D249" t="s" s="64">
        <f>_xlfn.IFERROR(VLOOKUP($B249,'Institution Evaluation'!$A$55:$F$346,3,0),_xlfn.IFERROR(VLOOKUP($B249,'Privacy Analyst Evaluation'!$A$46:$F$120,3,0),""))&amp;""</f>
      </c>
      <c r="E249" t="s" s="64">
        <f>_xlfn.IFERROR(VLOOKUP($B249,'Institution Evaluation'!$A$55:$F$346,4,0),_xlfn.IFERROR(VLOOKUP($B249,'Privacy Analyst Evaluation'!$A$46:$F$120,4,0),""))&amp;""</f>
      </c>
      <c r="F249" t="s" s="64">
        <f>_xlfn.IFERROR(VLOOKUP($B249,'Institution Evaluation'!$A$55:$F$346,6,0),_xlfn.IFERROR(VLOOKUP($B249,'Privacy Analyst Evaluation'!$A$46:$F$120,6,0),""))&amp;""</f>
      </c>
      <c r="G249" s="340"/>
      <c r="H249" t="s" s="64">
        <f>_xlfn.IFERROR(IF($H248+1&gt;'(backend scoring)'!$Q$335,"",$H248+1),"")</f>
      </c>
      <c r="I249" t="s" s="64">
        <f>_xlfn.XLOOKUP($H249,'(backend scoring)'!$S$2:$S$333,'(backend scoring)'!$A$2:$A$333,"")</f>
      </c>
      <c r="J249" t="s" s="64">
        <f>_xlfn.IFERROR(VLOOKUP($I249,'Institution Evaluation'!$A$55:$F$346,2,0),_xlfn.IFERROR(VLOOKUP($I249,'Privacy Analyst Evaluation'!$A$46:$F$120,2,0),""))</f>
      </c>
      <c r="K249" t="s" s="64">
        <f>_xlfn.IFERROR(VLOOKUP($I249,'Institution Evaluation'!$A$55:$F$346,3,0),_xlfn.IFERROR(VLOOKUP($I249,'Privacy Analyst Evaluation'!$A$46:$F$120,3,0),""))&amp;""</f>
      </c>
      <c r="L249" t="s" s="64">
        <f>_xlfn.IFERROR(VLOOKUP($I249,'Institution Evaluation'!$A$55:$F$346,4,0),_xlfn.IFERROR(VLOOKUP($I249,'Privacy Analyst Evaluation'!$A$46:$F$120,4,0),""))&amp;""</f>
      </c>
      <c r="M249" t="s" s="64">
        <f>_xlfn.IFERROR(VLOOKUP($I249,'Institution Evaluation'!$A$55:$F$346,6,0),_xlfn.IFERROR(VLOOKUP($I249,'Privacy Analyst Evaluation'!$A$46:$F$120,6,0),""))&amp;""</f>
      </c>
      <c r="N249" s="338"/>
    </row>
    <row r="250" ht="18" customHeight="1">
      <c r="A250" t="s" s="64">
        <f>_xlfn.IFERROR(IF($A249+1&gt;'(backend scoring)'!$T$335,"",$A249+1),"")</f>
      </c>
      <c r="B250" t="s" s="64">
        <f>_xlfn.XLOOKUP($A250,'(backend scoring)'!$V$2:$V$333,'(backend scoring)'!$A$2:$A$333,"")</f>
      </c>
      <c r="C250" t="s" s="64">
        <f>_xlfn.IFERROR(VLOOKUP($B250,'Institution Evaluation'!$A$55:$F$346,2,0),_xlfn.IFERROR(VLOOKUP($B250,'Privacy Analyst Evaluation'!$A$46:$F$120,2,0),""))&amp;""</f>
      </c>
      <c r="D250" t="s" s="64">
        <f>_xlfn.IFERROR(VLOOKUP($B250,'Institution Evaluation'!$A$55:$F$346,3,0),_xlfn.IFERROR(VLOOKUP($B250,'Privacy Analyst Evaluation'!$A$46:$F$120,3,0),""))&amp;""</f>
      </c>
      <c r="E250" t="s" s="64">
        <f>_xlfn.IFERROR(VLOOKUP($B250,'Institution Evaluation'!$A$55:$F$346,4,0),_xlfn.IFERROR(VLOOKUP($B250,'Privacy Analyst Evaluation'!$A$46:$F$120,4,0),""))&amp;""</f>
      </c>
      <c r="F250" t="s" s="64">
        <f>_xlfn.IFERROR(VLOOKUP($B250,'Institution Evaluation'!$A$55:$F$346,6,0),_xlfn.IFERROR(VLOOKUP($B250,'Privacy Analyst Evaluation'!$A$46:$F$120,6,0),""))&amp;""</f>
      </c>
      <c r="G250" s="340"/>
      <c r="H250" t="s" s="64">
        <f>_xlfn.IFERROR(IF($H249+1&gt;'(backend scoring)'!$Q$335,"",$H249+1),"")</f>
      </c>
      <c r="I250" t="s" s="64">
        <f>_xlfn.XLOOKUP($H250,'(backend scoring)'!$S$2:$S$333,'(backend scoring)'!$A$2:$A$333,"")</f>
      </c>
      <c r="J250" t="s" s="64">
        <f>_xlfn.IFERROR(VLOOKUP($I250,'Institution Evaluation'!$A$55:$F$346,2,0),_xlfn.IFERROR(VLOOKUP($I250,'Privacy Analyst Evaluation'!$A$46:$F$120,2,0),""))</f>
      </c>
      <c r="K250" t="s" s="64">
        <f>_xlfn.IFERROR(VLOOKUP($I250,'Institution Evaluation'!$A$55:$F$346,3,0),_xlfn.IFERROR(VLOOKUP($I250,'Privacy Analyst Evaluation'!$A$46:$F$120,3,0),""))&amp;""</f>
      </c>
      <c r="L250" t="s" s="64">
        <f>_xlfn.IFERROR(VLOOKUP($I250,'Institution Evaluation'!$A$55:$F$346,4,0),_xlfn.IFERROR(VLOOKUP($I250,'Privacy Analyst Evaluation'!$A$46:$F$120,4,0),""))&amp;""</f>
      </c>
      <c r="M250" t="s" s="64">
        <f>_xlfn.IFERROR(VLOOKUP($I250,'Institution Evaluation'!$A$55:$F$346,6,0),_xlfn.IFERROR(VLOOKUP($I250,'Privacy Analyst Evaluation'!$A$46:$F$120,6,0),""))&amp;""</f>
      </c>
      <c r="N250" s="338"/>
    </row>
    <row r="251" ht="18" customHeight="1">
      <c r="A251" t="s" s="64">
        <f>_xlfn.IFERROR(IF($A250+1&gt;'(backend scoring)'!$T$335,"",$A250+1),"")</f>
      </c>
      <c r="B251" t="s" s="64">
        <f>_xlfn.XLOOKUP($A251,'(backend scoring)'!$V$2:$V$333,'(backend scoring)'!$A$2:$A$333,"")</f>
      </c>
      <c r="C251" t="s" s="64">
        <f>_xlfn.IFERROR(VLOOKUP($B251,'Institution Evaluation'!$A$55:$F$346,2,0),_xlfn.IFERROR(VLOOKUP($B251,'Privacy Analyst Evaluation'!$A$46:$F$120,2,0),""))&amp;""</f>
      </c>
      <c r="D251" t="s" s="64">
        <f>_xlfn.IFERROR(VLOOKUP($B251,'Institution Evaluation'!$A$55:$F$346,3,0),_xlfn.IFERROR(VLOOKUP($B251,'Privacy Analyst Evaluation'!$A$46:$F$120,3,0),""))&amp;""</f>
      </c>
      <c r="E251" t="s" s="64">
        <f>_xlfn.IFERROR(VLOOKUP($B251,'Institution Evaluation'!$A$55:$F$346,4,0),_xlfn.IFERROR(VLOOKUP($B251,'Privacy Analyst Evaluation'!$A$46:$F$120,4,0),""))&amp;""</f>
      </c>
      <c r="F251" t="s" s="64">
        <f>_xlfn.IFERROR(VLOOKUP($B251,'Institution Evaluation'!$A$55:$F$346,6,0),_xlfn.IFERROR(VLOOKUP($B251,'Privacy Analyst Evaluation'!$A$46:$F$120,6,0),""))&amp;""</f>
      </c>
      <c r="G251" s="340"/>
      <c r="H251" t="s" s="64">
        <f>_xlfn.IFERROR(IF($H250+1&gt;'(backend scoring)'!$Q$335,"",$H250+1),"")</f>
      </c>
      <c r="I251" t="s" s="64">
        <f>_xlfn.XLOOKUP($H251,'(backend scoring)'!$S$2:$S$333,'(backend scoring)'!$A$2:$A$333,"")</f>
      </c>
      <c r="J251" t="s" s="64">
        <f>_xlfn.IFERROR(VLOOKUP($I251,'Institution Evaluation'!$A$55:$F$346,2,0),_xlfn.IFERROR(VLOOKUP($I251,'Privacy Analyst Evaluation'!$A$46:$F$120,2,0),""))</f>
      </c>
      <c r="K251" t="s" s="64">
        <f>_xlfn.IFERROR(VLOOKUP($I251,'Institution Evaluation'!$A$55:$F$346,3,0),_xlfn.IFERROR(VLOOKUP($I251,'Privacy Analyst Evaluation'!$A$46:$F$120,3,0),""))&amp;""</f>
      </c>
      <c r="L251" t="s" s="64">
        <f>_xlfn.IFERROR(VLOOKUP($I251,'Institution Evaluation'!$A$55:$F$346,4,0),_xlfn.IFERROR(VLOOKUP($I251,'Privacy Analyst Evaluation'!$A$46:$F$120,4,0),""))&amp;""</f>
      </c>
      <c r="M251" t="s" s="64">
        <f>_xlfn.IFERROR(VLOOKUP($I251,'Institution Evaluation'!$A$55:$F$346,6,0),_xlfn.IFERROR(VLOOKUP($I251,'Privacy Analyst Evaluation'!$A$46:$F$120,6,0),""))&amp;""</f>
      </c>
      <c r="N251" s="338"/>
    </row>
    <row r="252" ht="18" customHeight="1">
      <c r="A252" t="s" s="64">
        <f>_xlfn.IFERROR(IF($A251+1&gt;'(backend scoring)'!$T$335,"",$A251+1),"")</f>
      </c>
      <c r="B252" t="s" s="64">
        <f>_xlfn.XLOOKUP($A252,'(backend scoring)'!$V$2:$V$333,'(backend scoring)'!$A$2:$A$333,"")</f>
      </c>
      <c r="C252" t="s" s="64">
        <f>_xlfn.IFERROR(VLOOKUP($B252,'Institution Evaluation'!$A$55:$F$346,2,0),_xlfn.IFERROR(VLOOKUP($B252,'Privacy Analyst Evaluation'!$A$46:$F$120,2,0),""))&amp;""</f>
      </c>
      <c r="D252" t="s" s="64">
        <f>_xlfn.IFERROR(VLOOKUP($B252,'Institution Evaluation'!$A$55:$F$346,3,0),_xlfn.IFERROR(VLOOKUP($B252,'Privacy Analyst Evaluation'!$A$46:$F$120,3,0),""))&amp;""</f>
      </c>
      <c r="E252" t="s" s="64">
        <f>_xlfn.IFERROR(VLOOKUP($B252,'Institution Evaluation'!$A$55:$F$346,4,0),_xlfn.IFERROR(VLOOKUP($B252,'Privacy Analyst Evaluation'!$A$46:$F$120,4,0),""))&amp;""</f>
      </c>
      <c r="F252" t="s" s="64">
        <f>_xlfn.IFERROR(VLOOKUP($B252,'Institution Evaluation'!$A$55:$F$346,6,0),_xlfn.IFERROR(VLOOKUP($B252,'Privacy Analyst Evaluation'!$A$46:$F$120,6,0),""))&amp;""</f>
      </c>
      <c r="G252" s="340"/>
      <c r="H252" t="s" s="64">
        <f>_xlfn.IFERROR(IF($H251+1&gt;'(backend scoring)'!$Q$335,"",$H251+1),"")</f>
      </c>
      <c r="I252" t="s" s="64">
        <f>_xlfn.XLOOKUP($H252,'(backend scoring)'!$S$2:$S$333,'(backend scoring)'!$A$2:$A$333,"")</f>
      </c>
      <c r="J252" t="s" s="64">
        <f>_xlfn.IFERROR(VLOOKUP($I252,'Institution Evaluation'!$A$55:$F$346,2,0),_xlfn.IFERROR(VLOOKUP($I252,'Privacy Analyst Evaluation'!$A$46:$F$120,2,0),""))</f>
      </c>
      <c r="K252" t="s" s="64">
        <f>_xlfn.IFERROR(VLOOKUP($I252,'Institution Evaluation'!$A$55:$F$346,3,0),_xlfn.IFERROR(VLOOKUP($I252,'Privacy Analyst Evaluation'!$A$46:$F$120,3,0),""))&amp;""</f>
      </c>
      <c r="L252" t="s" s="64">
        <f>_xlfn.IFERROR(VLOOKUP($I252,'Institution Evaluation'!$A$55:$F$346,4,0),_xlfn.IFERROR(VLOOKUP($I252,'Privacy Analyst Evaluation'!$A$46:$F$120,4,0),""))&amp;""</f>
      </c>
      <c r="M252" t="s" s="64">
        <f>_xlfn.IFERROR(VLOOKUP($I252,'Institution Evaluation'!$A$55:$F$346,6,0),_xlfn.IFERROR(VLOOKUP($I252,'Privacy Analyst Evaluation'!$A$46:$F$120,6,0),""))&amp;""</f>
      </c>
      <c r="N252" s="338"/>
    </row>
    <row r="253" ht="18" customHeight="1">
      <c r="A253" t="s" s="64">
        <f>_xlfn.IFERROR(IF($A252+1&gt;'(backend scoring)'!$T$335,"",$A252+1),"")</f>
      </c>
      <c r="B253" t="s" s="64">
        <f>_xlfn.XLOOKUP($A253,'(backend scoring)'!$V$2:$V$333,'(backend scoring)'!$A$2:$A$333,"")</f>
      </c>
      <c r="C253" t="s" s="64">
        <f>_xlfn.IFERROR(VLOOKUP($B253,'Institution Evaluation'!$A$55:$F$346,2,0),_xlfn.IFERROR(VLOOKUP($B253,'Privacy Analyst Evaluation'!$A$46:$F$120,2,0),""))&amp;""</f>
      </c>
      <c r="D253" t="s" s="64">
        <f>_xlfn.IFERROR(VLOOKUP($B253,'Institution Evaluation'!$A$55:$F$346,3,0),_xlfn.IFERROR(VLOOKUP($B253,'Privacy Analyst Evaluation'!$A$46:$F$120,3,0),""))&amp;""</f>
      </c>
      <c r="E253" t="s" s="64">
        <f>_xlfn.IFERROR(VLOOKUP($B253,'Institution Evaluation'!$A$55:$F$346,4,0),_xlfn.IFERROR(VLOOKUP($B253,'Privacy Analyst Evaluation'!$A$46:$F$120,4,0),""))&amp;""</f>
      </c>
      <c r="F253" t="s" s="64">
        <f>_xlfn.IFERROR(VLOOKUP($B253,'Institution Evaluation'!$A$55:$F$346,6,0),_xlfn.IFERROR(VLOOKUP($B253,'Privacy Analyst Evaluation'!$A$46:$F$120,6,0),""))&amp;""</f>
      </c>
      <c r="G253" s="340"/>
      <c r="H253" t="s" s="64">
        <f>_xlfn.IFERROR(IF($H252+1&gt;'(backend scoring)'!$Q$335,"",$H252+1),"")</f>
      </c>
      <c r="I253" t="s" s="64">
        <f>_xlfn.XLOOKUP($H253,'(backend scoring)'!$S$2:$S$333,'(backend scoring)'!$A$2:$A$333,"")</f>
      </c>
      <c r="J253" t="s" s="64">
        <f>_xlfn.IFERROR(VLOOKUP($I253,'Institution Evaluation'!$A$55:$F$346,2,0),_xlfn.IFERROR(VLOOKUP($I253,'Privacy Analyst Evaluation'!$A$46:$F$120,2,0),""))</f>
      </c>
      <c r="K253" t="s" s="64">
        <f>_xlfn.IFERROR(VLOOKUP($I253,'Institution Evaluation'!$A$55:$F$346,3,0),_xlfn.IFERROR(VLOOKUP($I253,'Privacy Analyst Evaluation'!$A$46:$F$120,3,0),""))&amp;""</f>
      </c>
      <c r="L253" t="s" s="64">
        <f>_xlfn.IFERROR(VLOOKUP($I253,'Institution Evaluation'!$A$55:$F$346,4,0),_xlfn.IFERROR(VLOOKUP($I253,'Privacy Analyst Evaluation'!$A$46:$F$120,4,0),""))&amp;""</f>
      </c>
      <c r="M253" t="s" s="64">
        <f>_xlfn.IFERROR(VLOOKUP($I253,'Institution Evaluation'!$A$55:$F$346,6,0),_xlfn.IFERROR(VLOOKUP($I253,'Privacy Analyst Evaluation'!$A$46:$F$120,6,0),""))&amp;""</f>
      </c>
      <c r="N253" s="338"/>
    </row>
    <row r="254" ht="18" customHeight="1">
      <c r="A254" t="s" s="64">
        <f>_xlfn.IFERROR(IF($A253+1&gt;'(backend scoring)'!$T$335,"",$A253+1),"")</f>
      </c>
      <c r="B254" t="s" s="64">
        <f>_xlfn.XLOOKUP($A254,'(backend scoring)'!$V$2:$V$333,'(backend scoring)'!$A$2:$A$333,"")</f>
      </c>
      <c r="C254" t="s" s="64">
        <f>_xlfn.IFERROR(VLOOKUP($B254,'Institution Evaluation'!$A$55:$F$346,2,0),_xlfn.IFERROR(VLOOKUP($B254,'Privacy Analyst Evaluation'!$A$46:$F$120,2,0),""))&amp;""</f>
      </c>
      <c r="D254" t="s" s="64">
        <f>_xlfn.IFERROR(VLOOKUP($B254,'Institution Evaluation'!$A$55:$F$346,3,0),_xlfn.IFERROR(VLOOKUP($B254,'Privacy Analyst Evaluation'!$A$46:$F$120,3,0),""))&amp;""</f>
      </c>
      <c r="E254" t="s" s="64">
        <f>_xlfn.IFERROR(VLOOKUP($B254,'Institution Evaluation'!$A$55:$F$346,4,0),_xlfn.IFERROR(VLOOKUP($B254,'Privacy Analyst Evaluation'!$A$46:$F$120,4,0),""))&amp;""</f>
      </c>
      <c r="F254" t="s" s="64">
        <f>_xlfn.IFERROR(VLOOKUP($B254,'Institution Evaluation'!$A$55:$F$346,6,0),_xlfn.IFERROR(VLOOKUP($B254,'Privacy Analyst Evaluation'!$A$46:$F$120,6,0),""))&amp;""</f>
      </c>
      <c r="G254" s="340"/>
      <c r="H254" t="s" s="64">
        <f>_xlfn.IFERROR(IF($H253+1&gt;'(backend scoring)'!$Q$335,"",$H253+1),"")</f>
      </c>
      <c r="I254" t="s" s="64">
        <f>_xlfn.XLOOKUP($H254,'(backend scoring)'!$S$2:$S$333,'(backend scoring)'!$A$2:$A$333,"")</f>
      </c>
      <c r="J254" t="s" s="64">
        <f>_xlfn.IFERROR(VLOOKUP($I254,'Institution Evaluation'!$A$55:$F$346,2,0),_xlfn.IFERROR(VLOOKUP($I254,'Privacy Analyst Evaluation'!$A$46:$F$120,2,0),""))</f>
      </c>
      <c r="K254" t="s" s="64">
        <f>_xlfn.IFERROR(VLOOKUP($I254,'Institution Evaluation'!$A$55:$F$346,3,0),_xlfn.IFERROR(VLOOKUP($I254,'Privacy Analyst Evaluation'!$A$46:$F$120,3,0),""))&amp;""</f>
      </c>
      <c r="L254" t="s" s="64">
        <f>_xlfn.IFERROR(VLOOKUP($I254,'Institution Evaluation'!$A$55:$F$346,4,0),_xlfn.IFERROR(VLOOKUP($I254,'Privacy Analyst Evaluation'!$A$46:$F$120,4,0),""))&amp;""</f>
      </c>
      <c r="M254" t="s" s="64">
        <f>_xlfn.IFERROR(VLOOKUP($I254,'Institution Evaluation'!$A$55:$F$346,6,0),_xlfn.IFERROR(VLOOKUP($I254,'Privacy Analyst Evaluation'!$A$46:$F$120,6,0),""))&amp;""</f>
      </c>
      <c r="N254" s="338"/>
    </row>
    <row r="255" ht="18" customHeight="1">
      <c r="A255" t="s" s="64">
        <f>_xlfn.IFERROR(IF($A254+1&gt;'(backend scoring)'!$T$335,"",$A254+1),"")</f>
      </c>
      <c r="B255" t="s" s="64">
        <f>_xlfn.XLOOKUP($A255,'(backend scoring)'!$V$2:$V$333,'(backend scoring)'!$A$2:$A$333,"")</f>
      </c>
      <c r="C255" t="s" s="64">
        <f>_xlfn.IFERROR(VLOOKUP($B255,'Institution Evaluation'!$A$55:$F$346,2,0),_xlfn.IFERROR(VLOOKUP($B255,'Privacy Analyst Evaluation'!$A$46:$F$120,2,0),""))&amp;""</f>
      </c>
      <c r="D255" t="s" s="64">
        <f>_xlfn.IFERROR(VLOOKUP($B255,'Institution Evaluation'!$A$55:$F$346,3,0),_xlfn.IFERROR(VLOOKUP($B255,'Privacy Analyst Evaluation'!$A$46:$F$120,3,0),""))&amp;""</f>
      </c>
      <c r="E255" t="s" s="64">
        <f>_xlfn.IFERROR(VLOOKUP($B255,'Institution Evaluation'!$A$55:$F$346,4,0),_xlfn.IFERROR(VLOOKUP($B255,'Privacy Analyst Evaluation'!$A$46:$F$120,4,0),""))&amp;""</f>
      </c>
      <c r="F255" t="s" s="64">
        <f>_xlfn.IFERROR(VLOOKUP($B255,'Institution Evaluation'!$A$55:$F$346,6,0),_xlfn.IFERROR(VLOOKUP($B255,'Privacy Analyst Evaluation'!$A$46:$F$120,6,0),""))&amp;""</f>
      </c>
      <c r="G255" s="340"/>
      <c r="H255" t="s" s="64">
        <f>_xlfn.IFERROR(IF($H254+1&gt;'(backend scoring)'!$Q$335,"",$H254+1),"")</f>
      </c>
      <c r="I255" t="s" s="64">
        <f>_xlfn.XLOOKUP($H255,'(backend scoring)'!$S$2:$S$333,'(backend scoring)'!$A$2:$A$333,"")</f>
      </c>
      <c r="J255" t="s" s="64">
        <f>_xlfn.IFERROR(VLOOKUP($I255,'Institution Evaluation'!$A$55:$F$346,2,0),_xlfn.IFERROR(VLOOKUP($I255,'Privacy Analyst Evaluation'!$A$46:$F$120,2,0),""))</f>
      </c>
      <c r="K255" t="s" s="64">
        <f>_xlfn.IFERROR(VLOOKUP($I255,'Institution Evaluation'!$A$55:$F$346,3,0),_xlfn.IFERROR(VLOOKUP($I255,'Privacy Analyst Evaluation'!$A$46:$F$120,3,0),""))&amp;""</f>
      </c>
      <c r="L255" t="s" s="64">
        <f>_xlfn.IFERROR(VLOOKUP($I255,'Institution Evaluation'!$A$55:$F$346,4,0),_xlfn.IFERROR(VLOOKUP($I255,'Privacy Analyst Evaluation'!$A$46:$F$120,4,0),""))&amp;""</f>
      </c>
      <c r="M255" t="s" s="64">
        <f>_xlfn.IFERROR(VLOOKUP($I255,'Institution Evaluation'!$A$55:$F$346,6,0),_xlfn.IFERROR(VLOOKUP($I255,'Privacy Analyst Evaluation'!$A$46:$F$120,6,0),""))&amp;""</f>
      </c>
      <c r="N255" s="338"/>
    </row>
    <row r="256" ht="18" customHeight="1">
      <c r="A256" t="s" s="64">
        <f>_xlfn.IFERROR(IF($A255+1&gt;'(backend scoring)'!$T$335,"",$A255+1),"")</f>
      </c>
      <c r="B256" t="s" s="64">
        <f>_xlfn.XLOOKUP($A256,'(backend scoring)'!$V$2:$V$333,'(backend scoring)'!$A$2:$A$333,"")</f>
      </c>
      <c r="C256" t="s" s="64">
        <f>_xlfn.IFERROR(VLOOKUP($B256,'Institution Evaluation'!$A$55:$F$346,2,0),_xlfn.IFERROR(VLOOKUP($B256,'Privacy Analyst Evaluation'!$A$46:$F$120,2,0),""))&amp;""</f>
      </c>
      <c r="D256" t="s" s="64">
        <f>_xlfn.IFERROR(VLOOKUP($B256,'Institution Evaluation'!$A$55:$F$346,3,0),_xlfn.IFERROR(VLOOKUP($B256,'Privacy Analyst Evaluation'!$A$46:$F$120,3,0),""))&amp;""</f>
      </c>
      <c r="E256" t="s" s="64">
        <f>_xlfn.IFERROR(VLOOKUP($B256,'Institution Evaluation'!$A$55:$F$346,4,0),_xlfn.IFERROR(VLOOKUP($B256,'Privacy Analyst Evaluation'!$A$46:$F$120,4,0),""))&amp;""</f>
      </c>
      <c r="F256" t="s" s="64">
        <f>_xlfn.IFERROR(VLOOKUP($B256,'Institution Evaluation'!$A$55:$F$346,6,0),_xlfn.IFERROR(VLOOKUP($B256,'Privacy Analyst Evaluation'!$A$46:$F$120,6,0),""))&amp;""</f>
      </c>
      <c r="G256" s="340"/>
      <c r="H256" t="s" s="64">
        <f>_xlfn.IFERROR(IF($H255+1&gt;'(backend scoring)'!$Q$335,"",$H255+1),"")</f>
      </c>
      <c r="I256" t="s" s="64">
        <f>_xlfn.XLOOKUP($H256,'(backend scoring)'!$S$2:$S$333,'(backend scoring)'!$A$2:$A$333,"")</f>
      </c>
      <c r="J256" t="s" s="64">
        <f>_xlfn.IFERROR(VLOOKUP($I256,'Institution Evaluation'!$A$55:$F$346,2,0),_xlfn.IFERROR(VLOOKUP($I256,'Privacy Analyst Evaluation'!$A$46:$F$120,2,0),""))</f>
      </c>
      <c r="K256" t="s" s="64">
        <f>_xlfn.IFERROR(VLOOKUP($I256,'Institution Evaluation'!$A$55:$F$346,3,0),_xlfn.IFERROR(VLOOKUP($I256,'Privacy Analyst Evaluation'!$A$46:$F$120,3,0),""))&amp;""</f>
      </c>
      <c r="L256" t="s" s="64">
        <f>_xlfn.IFERROR(VLOOKUP($I256,'Institution Evaluation'!$A$55:$F$346,4,0),_xlfn.IFERROR(VLOOKUP($I256,'Privacy Analyst Evaluation'!$A$46:$F$120,4,0),""))&amp;""</f>
      </c>
      <c r="M256" t="s" s="64">
        <f>_xlfn.IFERROR(VLOOKUP($I256,'Institution Evaluation'!$A$55:$F$346,6,0),_xlfn.IFERROR(VLOOKUP($I256,'Privacy Analyst Evaluation'!$A$46:$F$120,6,0),""))&amp;""</f>
      </c>
      <c r="N256" s="338"/>
    </row>
    <row r="257" ht="18" customHeight="1">
      <c r="A257" t="s" s="64">
        <f>_xlfn.IFERROR(IF($A256+1&gt;'(backend scoring)'!$T$335,"",$A256+1),"")</f>
      </c>
      <c r="B257" t="s" s="64">
        <f>_xlfn.XLOOKUP($A257,'(backend scoring)'!$V$2:$V$333,'(backend scoring)'!$A$2:$A$333,"")</f>
      </c>
      <c r="C257" t="s" s="64">
        <f>_xlfn.IFERROR(VLOOKUP($B257,'Institution Evaluation'!$A$55:$F$346,2,0),_xlfn.IFERROR(VLOOKUP($B257,'Privacy Analyst Evaluation'!$A$46:$F$120,2,0),""))&amp;""</f>
      </c>
      <c r="D257" t="s" s="64">
        <f>_xlfn.IFERROR(VLOOKUP($B257,'Institution Evaluation'!$A$55:$F$346,3,0),_xlfn.IFERROR(VLOOKUP($B257,'Privacy Analyst Evaluation'!$A$46:$F$120,3,0),""))&amp;""</f>
      </c>
      <c r="E257" t="s" s="64">
        <f>_xlfn.IFERROR(VLOOKUP($B257,'Institution Evaluation'!$A$55:$F$346,4,0),_xlfn.IFERROR(VLOOKUP($B257,'Privacy Analyst Evaluation'!$A$46:$F$120,4,0),""))&amp;""</f>
      </c>
      <c r="F257" t="s" s="64">
        <f>_xlfn.IFERROR(VLOOKUP($B257,'Institution Evaluation'!$A$55:$F$346,6,0),_xlfn.IFERROR(VLOOKUP($B257,'Privacy Analyst Evaluation'!$A$46:$F$120,6,0),""))&amp;""</f>
      </c>
      <c r="G257" s="340"/>
      <c r="H257" t="s" s="64">
        <f>_xlfn.IFERROR(IF($H256+1&gt;'(backend scoring)'!$Q$335,"",$H256+1),"")</f>
      </c>
      <c r="I257" t="s" s="64">
        <f>_xlfn.XLOOKUP($H257,'(backend scoring)'!$S$2:$S$333,'(backend scoring)'!$A$2:$A$333,"")</f>
      </c>
      <c r="J257" t="s" s="64">
        <f>_xlfn.IFERROR(VLOOKUP($I257,'Institution Evaluation'!$A$55:$F$346,2,0),_xlfn.IFERROR(VLOOKUP($I257,'Privacy Analyst Evaluation'!$A$46:$F$120,2,0),""))</f>
      </c>
      <c r="K257" t="s" s="64">
        <f>_xlfn.IFERROR(VLOOKUP($I257,'Institution Evaluation'!$A$55:$F$346,3,0),_xlfn.IFERROR(VLOOKUP($I257,'Privacy Analyst Evaluation'!$A$46:$F$120,3,0),""))&amp;""</f>
      </c>
      <c r="L257" t="s" s="64">
        <f>_xlfn.IFERROR(VLOOKUP($I257,'Institution Evaluation'!$A$55:$F$346,4,0),_xlfn.IFERROR(VLOOKUP($I257,'Privacy Analyst Evaluation'!$A$46:$F$120,4,0),""))&amp;""</f>
      </c>
      <c r="M257" t="s" s="64">
        <f>_xlfn.IFERROR(VLOOKUP($I257,'Institution Evaluation'!$A$55:$F$346,6,0),_xlfn.IFERROR(VLOOKUP($I257,'Privacy Analyst Evaluation'!$A$46:$F$120,6,0),""))&amp;""</f>
      </c>
      <c r="N257" s="338"/>
    </row>
    <row r="258" ht="18" customHeight="1">
      <c r="A258" t="s" s="64">
        <f>_xlfn.IFERROR(IF($A257+1&gt;'(backend scoring)'!$T$335,"",$A257+1),"")</f>
      </c>
      <c r="B258" t="s" s="64">
        <f>_xlfn.XLOOKUP($A258,'(backend scoring)'!$V$2:$V$333,'(backend scoring)'!$A$2:$A$333,"")</f>
      </c>
      <c r="C258" t="s" s="64">
        <f>_xlfn.IFERROR(VLOOKUP($B258,'Institution Evaluation'!$A$55:$F$346,2,0),_xlfn.IFERROR(VLOOKUP($B258,'Privacy Analyst Evaluation'!$A$46:$F$120,2,0),""))&amp;""</f>
      </c>
      <c r="D258" t="s" s="64">
        <f>_xlfn.IFERROR(VLOOKUP($B258,'Institution Evaluation'!$A$55:$F$346,3,0),_xlfn.IFERROR(VLOOKUP($B258,'Privacy Analyst Evaluation'!$A$46:$F$120,3,0),""))&amp;""</f>
      </c>
      <c r="E258" t="s" s="64">
        <f>_xlfn.IFERROR(VLOOKUP($B258,'Institution Evaluation'!$A$55:$F$346,4,0),_xlfn.IFERROR(VLOOKUP($B258,'Privacy Analyst Evaluation'!$A$46:$F$120,4,0),""))&amp;""</f>
      </c>
      <c r="F258" t="s" s="64">
        <f>_xlfn.IFERROR(VLOOKUP($B258,'Institution Evaluation'!$A$55:$F$346,6,0),_xlfn.IFERROR(VLOOKUP($B258,'Privacy Analyst Evaluation'!$A$46:$F$120,6,0),""))&amp;""</f>
      </c>
      <c r="G258" s="340"/>
      <c r="H258" t="s" s="64">
        <f>_xlfn.IFERROR(IF($H257+1&gt;'(backend scoring)'!$Q$335,"",$H257+1),"")</f>
      </c>
      <c r="I258" t="s" s="64">
        <f>_xlfn.XLOOKUP($H258,'(backend scoring)'!$S$2:$S$333,'(backend scoring)'!$A$2:$A$333,"")</f>
      </c>
      <c r="J258" t="s" s="64">
        <f>_xlfn.IFERROR(VLOOKUP($I258,'Institution Evaluation'!$A$55:$F$346,2,0),_xlfn.IFERROR(VLOOKUP($I258,'Privacy Analyst Evaluation'!$A$46:$F$120,2,0),""))</f>
      </c>
      <c r="K258" t="s" s="64">
        <f>_xlfn.IFERROR(VLOOKUP($I258,'Institution Evaluation'!$A$55:$F$346,3,0),_xlfn.IFERROR(VLOOKUP($I258,'Privacy Analyst Evaluation'!$A$46:$F$120,3,0),""))&amp;""</f>
      </c>
      <c r="L258" t="s" s="64">
        <f>_xlfn.IFERROR(VLOOKUP($I258,'Institution Evaluation'!$A$55:$F$346,4,0),_xlfn.IFERROR(VLOOKUP($I258,'Privacy Analyst Evaluation'!$A$46:$F$120,4,0),""))&amp;""</f>
      </c>
      <c r="M258" t="s" s="64">
        <f>_xlfn.IFERROR(VLOOKUP($I258,'Institution Evaluation'!$A$55:$F$346,6,0),_xlfn.IFERROR(VLOOKUP($I258,'Privacy Analyst Evaluation'!$A$46:$F$120,6,0),""))&amp;""</f>
      </c>
      <c r="N258" s="338"/>
    </row>
    <row r="259" ht="18" customHeight="1">
      <c r="A259" t="s" s="64">
        <f>_xlfn.IFERROR(IF($A258+1&gt;'(backend scoring)'!$T$335,"",$A258+1),"")</f>
      </c>
      <c r="B259" t="s" s="64">
        <f>_xlfn.XLOOKUP($A259,'(backend scoring)'!$V$2:$V$333,'(backend scoring)'!$A$2:$A$333,"")</f>
      </c>
      <c r="C259" t="s" s="64">
        <f>_xlfn.IFERROR(VLOOKUP($B259,'Institution Evaluation'!$A$55:$F$346,2,0),_xlfn.IFERROR(VLOOKUP($B259,'Privacy Analyst Evaluation'!$A$46:$F$120,2,0),""))&amp;""</f>
      </c>
      <c r="D259" t="s" s="64">
        <f>_xlfn.IFERROR(VLOOKUP($B259,'Institution Evaluation'!$A$55:$F$346,3,0),_xlfn.IFERROR(VLOOKUP($B259,'Privacy Analyst Evaluation'!$A$46:$F$120,3,0),""))&amp;""</f>
      </c>
      <c r="E259" t="s" s="64">
        <f>_xlfn.IFERROR(VLOOKUP($B259,'Institution Evaluation'!$A$55:$F$346,4,0),_xlfn.IFERROR(VLOOKUP($B259,'Privacy Analyst Evaluation'!$A$46:$F$120,4,0),""))&amp;""</f>
      </c>
      <c r="F259" t="s" s="64">
        <f>_xlfn.IFERROR(VLOOKUP($B259,'Institution Evaluation'!$A$55:$F$346,6,0),_xlfn.IFERROR(VLOOKUP($B259,'Privacy Analyst Evaluation'!$A$46:$F$120,6,0),""))&amp;""</f>
      </c>
      <c r="G259" s="340"/>
      <c r="H259" t="s" s="64">
        <f>_xlfn.IFERROR(IF($H258+1&gt;'(backend scoring)'!$Q$335,"",$H258+1),"")</f>
      </c>
      <c r="I259" t="s" s="64">
        <f>_xlfn.XLOOKUP($H259,'(backend scoring)'!$S$2:$S$333,'(backend scoring)'!$A$2:$A$333,"")</f>
      </c>
      <c r="J259" t="s" s="64">
        <f>_xlfn.IFERROR(VLOOKUP($I259,'Institution Evaluation'!$A$55:$F$346,2,0),_xlfn.IFERROR(VLOOKUP($I259,'Privacy Analyst Evaluation'!$A$46:$F$120,2,0),""))</f>
      </c>
      <c r="K259" t="s" s="64">
        <f>_xlfn.IFERROR(VLOOKUP($I259,'Institution Evaluation'!$A$55:$F$346,3,0),_xlfn.IFERROR(VLOOKUP($I259,'Privacy Analyst Evaluation'!$A$46:$F$120,3,0),""))&amp;""</f>
      </c>
      <c r="L259" t="s" s="64">
        <f>_xlfn.IFERROR(VLOOKUP($I259,'Institution Evaluation'!$A$55:$F$346,4,0),_xlfn.IFERROR(VLOOKUP($I259,'Privacy Analyst Evaluation'!$A$46:$F$120,4,0),""))&amp;""</f>
      </c>
      <c r="M259" t="s" s="64">
        <f>_xlfn.IFERROR(VLOOKUP($I259,'Institution Evaluation'!$A$55:$F$346,6,0),_xlfn.IFERROR(VLOOKUP($I259,'Privacy Analyst Evaluation'!$A$46:$F$120,6,0),""))&amp;""</f>
      </c>
      <c r="N259" s="338"/>
    </row>
    <row r="260" ht="18" customHeight="1">
      <c r="A260" t="s" s="64">
        <f>_xlfn.IFERROR(IF($A259+1&gt;'(backend scoring)'!$T$335,"",$A259+1),"")</f>
      </c>
      <c r="B260" t="s" s="64">
        <f>_xlfn.XLOOKUP($A260,'(backend scoring)'!$V$2:$V$333,'(backend scoring)'!$A$2:$A$333,"")</f>
      </c>
      <c r="C260" t="s" s="64">
        <f>_xlfn.IFERROR(VLOOKUP($B260,'Institution Evaluation'!$A$55:$F$346,2,0),_xlfn.IFERROR(VLOOKUP($B260,'Privacy Analyst Evaluation'!$A$46:$F$120,2,0),""))&amp;""</f>
      </c>
      <c r="D260" t="s" s="64">
        <f>_xlfn.IFERROR(VLOOKUP($B260,'Institution Evaluation'!$A$55:$F$346,3,0),_xlfn.IFERROR(VLOOKUP($B260,'Privacy Analyst Evaluation'!$A$46:$F$120,3,0),""))&amp;""</f>
      </c>
      <c r="E260" t="s" s="64">
        <f>_xlfn.IFERROR(VLOOKUP($B260,'Institution Evaluation'!$A$55:$F$346,4,0),_xlfn.IFERROR(VLOOKUP($B260,'Privacy Analyst Evaluation'!$A$46:$F$120,4,0),""))&amp;""</f>
      </c>
      <c r="F260" t="s" s="64">
        <f>_xlfn.IFERROR(VLOOKUP($B260,'Institution Evaluation'!$A$55:$F$346,6,0),_xlfn.IFERROR(VLOOKUP($B260,'Privacy Analyst Evaluation'!$A$46:$F$120,6,0),""))&amp;""</f>
      </c>
      <c r="G260" s="340"/>
      <c r="H260" t="s" s="64">
        <f>_xlfn.IFERROR(IF($H259+1&gt;'(backend scoring)'!$Q$335,"",$H259+1),"")</f>
      </c>
      <c r="I260" t="s" s="64">
        <f>_xlfn.XLOOKUP($H260,'(backend scoring)'!$S$2:$S$333,'(backend scoring)'!$A$2:$A$333,"")</f>
      </c>
      <c r="J260" t="s" s="64">
        <f>_xlfn.IFERROR(VLOOKUP($I260,'Institution Evaluation'!$A$55:$F$346,2,0),_xlfn.IFERROR(VLOOKUP($I260,'Privacy Analyst Evaluation'!$A$46:$F$120,2,0),""))</f>
      </c>
      <c r="K260" t="s" s="64">
        <f>_xlfn.IFERROR(VLOOKUP($I260,'Institution Evaluation'!$A$55:$F$346,3,0),_xlfn.IFERROR(VLOOKUP($I260,'Privacy Analyst Evaluation'!$A$46:$F$120,3,0),""))&amp;""</f>
      </c>
      <c r="L260" t="s" s="64">
        <f>_xlfn.IFERROR(VLOOKUP($I260,'Institution Evaluation'!$A$55:$F$346,4,0),_xlfn.IFERROR(VLOOKUP($I260,'Privacy Analyst Evaluation'!$A$46:$F$120,4,0),""))&amp;""</f>
      </c>
      <c r="M260" t="s" s="64">
        <f>_xlfn.IFERROR(VLOOKUP($I260,'Institution Evaluation'!$A$55:$F$346,6,0),_xlfn.IFERROR(VLOOKUP($I260,'Privacy Analyst Evaluation'!$A$46:$F$120,6,0),""))&amp;""</f>
      </c>
      <c r="N260" s="338"/>
    </row>
    <row r="261" ht="18" customHeight="1">
      <c r="A261" t="s" s="64">
        <f>_xlfn.IFERROR(IF($A260+1&gt;'(backend scoring)'!$T$335,"",$A260+1),"")</f>
      </c>
      <c r="B261" t="s" s="64">
        <f>_xlfn.XLOOKUP($A261,'(backend scoring)'!$V$2:$V$333,'(backend scoring)'!$A$2:$A$333,"")</f>
      </c>
      <c r="C261" t="s" s="64">
        <f>_xlfn.IFERROR(VLOOKUP($B261,'Institution Evaluation'!$A$55:$F$346,2,0),_xlfn.IFERROR(VLOOKUP($B261,'Privacy Analyst Evaluation'!$A$46:$F$120,2,0),""))&amp;""</f>
      </c>
      <c r="D261" t="s" s="64">
        <f>_xlfn.IFERROR(VLOOKUP($B261,'Institution Evaluation'!$A$55:$F$346,3,0),_xlfn.IFERROR(VLOOKUP($B261,'Privacy Analyst Evaluation'!$A$46:$F$120,3,0),""))&amp;""</f>
      </c>
      <c r="E261" t="s" s="64">
        <f>_xlfn.IFERROR(VLOOKUP($B261,'Institution Evaluation'!$A$55:$F$346,4,0),_xlfn.IFERROR(VLOOKUP($B261,'Privacy Analyst Evaluation'!$A$46:$F$120,4,0),""))&amp;""</f>
      </c>
      <c r="F261" t="s" s="64">
        <f>_xlfn.IFERROR(VLOOKUP($B261,'Institution Evaluation'!$A$55:$F$346,6,0),_xlfn.IFERROR(VLOOKUP($B261,'Privacy Analyst Evaluation'!$A$46:$F$120,6,0),""))&amp;""</f>
      </c>
      <c r="G261" s="340"/>
      <c r="H261" t="s" s="64">
        <f>_xlfn.IFERROR(IF($H260+1&gt;'(backend scoring)'!$Q$335,"",$H260+1),"")</f>
      </c>
      <c r="I261" t="s" s="64">
        <f>_xlfn.XLOOKUP($H261,'(backend scoring)'!$S$2:$S$333,'(backend scoring)'!$A$2:$A$333,"")</f>
      </c>
      <c r="J261" t="s" s="64">
        <f>_xlfn.IFERROR(VLOOKUP($I261,'Institution Evaluation'!$A$55:$F$346,2,0),_xlfn.IFERROR(VLOOKUP($I261,'Privacy Analyst Evaluation'!$A$46:$F$120,2,0),""))</f>
      </c>
      <c r="K261" t="s" s="64">
        <f>_xlfn.IFERROR(VLOOKUP($I261,'Institution Evaluation'!$A$55:$F$346,3,0),_xlfn.IFERROR(VLOOKUP($I261,'Privacy Analyst Evaluation'!$A$46:$F$120,3,0),""))&amp;""</f>
      </c>
      <c r="L261" t="s" s="64">
        <f>_xlfn.IFERROR(VLOOKUP($I261,'Institution Evaluation'!$A$55:$F$346,4,0),_xlfn.IFERROR(VLOOKUP($I261,'Privacy Analyst Evaluation'!$A$46:$F$120,4,0),""))&amp;""</f>
      </c>
      <c r="M261" t="s" s="64">
        <f>_xlfn.IFERROR(VLOOKUP($I261,'Institution Evaluation'!$A$55:$F$346,6,0),_xlfn.IFERROR(VLOOKUP($I261,'Privacy Analyst Evaluation'!$A$46:$F$120,6,0),""))&amp;""</f>
      </c>
      <c r="N261" s="338"/>
    </row>
    <row r="262" ht="18" customHeight="1">
      <c r="A262" t="s" s="64">
        <f>_xlfn.IFERROR(IF($A261+1&gt;'(backend scoring)'!$T$335,"",$A261+1),"")</f>
      </c>
      <c r="B262" t="s" s="64">
        <f>_xlfn.XLOOKUP($A262,'(backend scoring)'!$V$2:$V$333,'(backend scoring)'!$A$2:$A$333,"")</f>
      </c>
      <c r="C262" t="s" s="64">
        <f>_xlfn.IFERROR(VLOOKUP($B262,'Institution Evaluation'!$A$55:$F$346,2,0),_xlfn.IFERROR(VLOOKUP($B262,'Privacy Analyst Evaluation'!$A$46:$F$120,2,0),""))&amp;""</f>
      </c>
      <c r="D262" t="s" s="64">
        <f>_xlfn.IFERROR(VLOOKUP($B262,'Institution Evaluation'!$A$55:$F$346,3,0),_xlfn.IFERROR(VLOOKUP($B262,'Privacy Analyst Evaluation'!$A$46:$F$120,3,0),""))&amp;""</f>
      </c>
      <c r="E262" t="s" s="64">
        <f>_xlfn.IFERROR(VLOOKUP($B262,'Institution Evaluation'!$A$55:$F$346,4,0),_xlfn.IFERROR(VLOOKUP($B262,'Privacy Analyst Evaluation'!$A$46:$F$120,4,0),""))&amp;""</f>
      </c>
      <c r="F262" t="s" s="64">
        <f>_xlfn.IFERROR(VLOOKUP($B262,'Institution Evaluation'!$A$55:$F$346,6,0),_xlfn.IFERROR(VLOOKUP($B262,'Privacy Analyst Evaluation'!$A$46:$F$120,6,0),""))&amp;""</f>
      </c>
      <c r="G262" s="340"/>
      <c r="H262" t="s" s="64">
        <f>_xlfn.IFERROR(IF($H261+1&gt;'(backend scoring)'!$Q$335,"",$H261+1),"")</f>
      </c>
      <c r="I262" t="s" s="64">
        <f>_xlfn.XLOOKUP($H262,'(backend scoring)'!$S$2:$S$333,'(backend scoring)'!$A$2:$A$333,"")</f>
      </c>
      <c r="J262" t="s" s="64">
        <f>_xlfn.IFERROR(VLOOKUP($I262,'Institution Evaluation'!$A$55:$F$346,2,0),_xlfn.IFERROR(VLOOKUP($I262,'Privacy Analyst Evaluation'!$A$46:$F$120,2,0),""))</f>
      </c>
      <c r="K262" t="s" s="64">
        <f>_xlfn.IFERROR(VLOOKUP($I262,'Institution Evaluation'!$A$55:$F$346,3,0),_xlfn.IFERROR(VLOOKUP($I262,'Privacy Analyst Evaluation'!$A$46:$F$120,3,0),""))&amp;""</f>
      </c>
      <c r="L262" t="s" s="64">
        <f>_xlfn.IFERROR(VLOOKUP($I262,'Institution Evaluation'!$A$55:$F$346,4,0),_xlfn.IFERROR(VLOOKUP($I262,'Privacy Analyst Evaluation'!$A$46:$F$120,4,0),""))&amp;""</f>
      </c>
      <c r="M262" t="s" s="64">
        <f>_xlfn.IFERROR(VLOOKUP($I262,'Institution Evaluation'!$A$55:$F$346,6,0),_xlfn.IFERROR(VLOOKUP($I262,'Privacy Analyst Evaluation'!$A$46:$F$120,6,0),""))&amp;""</f>
      </c>
      <c r="N262" s="338"/>
    </row>
    <row r="263" ht="18" customHeight="1">
      <c r="A263" t="s" s="64">
        <f>_xlfn.IFERROR(IF($A262+1&gt;'(backend scoring)'!$T$335,"",$A262+1),"")</f>
      </c>
      <c r="B263" t="s" s="64">
        <f>_xlfn.XLOOKUP($A263,'(backend scoring)'!$V$2:$V$333,'(backend scoring)'!$A$2:$A$333,"")</f>
      </c>
      <c r="C263" t="s" s="64">
        <f>_xlfn.IFERROR(VLOOKUP($B263,'Institution Evaluation'!$A$55:$F$346,2,0),_xlfn.IFERROR(VLOOKUP($B263,'Privacy Analyst Evaluation'!$A$46:$F$120,2,0),""))&amp;""</f>
      </c>
      <c r="D263" t="s" s="64">
        <f>_xlfn.IFERROR(VLOOKUP($B263,'Institution Evaluation'!$A$55:$F$346,3,0),_xlfn.IFERROR(VLOOKUP($B263,'Privacy Analyst Evaluation'!$A$46:$F$120,3,0),""))&amp;""</f>
      </c>
      <c r="E263" t="s" s="64">
        <f>_xlfn.IFERROR(VLOOKUP($B263,'Institution Evaluation'!$A$55:$F$346,4,0),_xlfn.IFERROR(VLOOKUP($B263,'Privacy Analyst Evaluation'!$A$46:$F$120,4,0),""))&amp;""</f>
      </c>
      <c r="F263" t="s" s="64">
        <f>_xlfn.IFERROR(VLOOKUP($B263,'Institution Evaluation'!$A$55:$F$346,6,0),_xlfn.IFERROR(VLOOKUP($B263,'Privacy Analyst Evaluation'!$A$46:$F$120,6,0),""))&amp;""</f>
      </c>
      <c r="G263" s="340"/>
      <c r="H263" t="s" s="64">
        <f>_xlfn.IFERROR(IF($H262+1&gt;'(backend scoring)'!$Q$335,"",$H262+1),"")</f>
      </c>
      <c r="I263" t="s" s="64">
        <f>_xlfn.XLOOKUP($H263,'(backend scoring)'!$S$2:$S$333,'(backend scoring)'!$A$2:$A$333,"")</f>
      </c>
      <c r="J263" t="s" s="64">
        <f>_xlfn.IFERROR(VLOOKUP($I263,'Institution Evaluation'!$A$55:$F$346,2,0),_xlfn.IFERROR(VLOOKUP($I263,'Privacy Analyst Evaluation'!$A$46:$F$120,2,0),""))</f>
      </c>
      <c r="K263" t="s" s="64">
        <f>_xlfn.IFERROR(VLOOKUP($I263,'Institution Evaluation'!$A$55:$F$346,3,0),_xlfn.IFERROR(VLOOKUP($I263,'Privacy Analyst Evaluation'!$A$46:$F$120,3,0),""))&amp;""</f>
      </c>
      <c r="L263" t="s" s="64">
        <f>_xlfn.IFERROR(VLOOKUP($I263,'Institution Evaluation'!$A$55:$F$346,4,0),_xlfn.IFERROR(VLOOKUP($I263,'Privacy Analyst Evaluation'!$A$46:$F$120,4,0),""))&amp;""</f>
      </c>
      <c r="M263" t="s" s="64">
        <f>_xlfn.IFERROR(VLOOKUP($I263,'Institution Evaluation'!$A$55:$F$346,6,0),_xlfn.IFERROR(VLOOKUP($I263,'Privacy Analyst Evaluation'!$A$46:$F$120,6,0),""))&amp;""</f>
      </c>
      <c r="N263" s="338"/>
    </row>
    <row r="264" ht="18" customHeight="1">
      <c r="A264" t="s" s="64">
        <f>_xlfn.IFERROR(IF($A263+1&gt;'(backend scoring)'!$T$335,"",$A263+1),"")</f>
      </c>
      <c r="B264" t="s" s="64">
        <f>_xlfn.XLOOKUP($A264,'(backend scoring)'!$V$2:$V$333,'(backend scoring)'!$A$2:$A$333,"")</f>
      </c>
      <c r="C264" t="s" s="64">
        <f>_xlfn.IFERROR(VLOOKUP($B264,'Institution Evaluation'!$A$55:$F$346,2,0),_xlfn.IFERROR(VLOOKUP($B264,'Privacy Analyst Evaluation'!$A$46:$F$120,2,0),""))&amp;""</f>
      </c>
      <c r="D264" t="s" s="64">
        <f>_xlfn.IFERROR(VLOOKUP($B264,'Institution Evaluation'!$A$55:$F$346,3,0),_xlfn.IFERROR(VLOOKUP($B264,'Privacy Analyst Evaluation'!$A$46:$F$120,3,0),""))&amp;""</f>
      </c>
      <c r="E264" t="s" s="64">
        <f>_xlfn.IFERROR(VLOOKUP($B264,'Institution Evaluation'!$A$55:$F$346,4,0),_xlfn.IFERROR(VLOOKUP($B264,'Privacy Analyst Evaluation'!$A$46:$F$120,4,0),""))&amp;""</f>
      </c>
      <c r="F264" t="s" s="64">
        <f>_xlfn.IFERROR(VLOOKUP($B264,'Institution Evaluation'!$A$55:$F$346,6,0),_xlfn.IFERROR(VLOOKUP($B264,'Privacy Analyst Evaluation'!$A$46:$F$120,6,0),""))&amp;""</f>
      </c>
      <c r="G264" s="340"/>
      <c r="H264" t="s" s="64">
        <f>_xlfn.IFERROR(IF($H263+1&gt;'(backend scoring)'!$Q$335,"",$H263+1),"")</f>
      </c>
      <c r="I264" t="s" s="64">
        <f>_xlfn.XLOOKUP($H264,'(backend scoring)'!$S$2:$S$333,'(backend scoring)'!$A$2:$A$333,"")</f>
      </c>
      <c r="J264" t="s" s="64">
        <f>_xlfn.IFERROR(VLOOKUP($I264,'Institution Evaluation'!$A$55:$F$346,2,0),_xlfn.IFERROR(VLOOKUP($I264,'Privacy Analyst Evaluation'!$A$46:$F$120,2,0),""))</f>
      </c>
      <c r="K264" t="s" s="64">
        <f>_xlfn.IFERROR(VLOOKUP($I264,'Institution Evaluation'!$A$55:$F$346,3,0),_xlfn.IFERROR(VLOOKUP($I264,'Privacy Analyst Evaluation'!$A$46:$F$120,3,0),""))&amp;""</f>
      </c>
      <c r="L264" t="s" s="64">
        <f>_xlfn.IFERROR(VLOOKUP($I264,'Institution Evaluation'!$A$55:$F$346,4,0),_xlfn.IFERROR(VLOOKUP($I264,'Privacy Analyst Evaluation'!$A$46:$F$120,4,0),""))&amp;""</f>
      </c>
      <c r="M264" t="s" s="64">
        <f>_xlfn.IFERROR(VLOOKUP($I264,'Institution Evaluation'!$A$55:$F$346,6,0),_xlfn.IFERROR(VLOOKUP($I264,'Privacy Analyst Evaluation'!$A$46:$F$120,6,0),""))&amp;""</f>
      </c>
      <c r="N264" s="338"/>
    </row>
    <row r="265" ht="18" customHeight="1">
      <c r="A265" t="s" s="64">
        <f>_xlfn.IFERROR(IF($A264+1&gt;'(backend scoring)'!$T$335,"",$A264+1),"")</f>
      </c>
      <c r="B265" t="s" s="64">
        <f>_xlfn.XLOOKUP($A265,'(backend scoring)'!$V$2:$V$333,'(backend scoring)'!$A$2:$A$333,"")</f>
      </c>
      <c r="C265" t="s" s="64">
        <f>_xlfn.IFERROR(VLOOKUP($B265,'Institution Evaluation'!$A$55:$F$346,2,0),_xlfn.IFERROR(VLOOKUP($B265,'Privacy Analyst Evaluation'!$A$46:$F$120,2,0),""))&amp;""</f>
      </c>
      <c r="D265" t="s" s="64">
        <f>_xlfn.IFERROR(VLOOKUP($B265,'Institution Evaluation'!$A$55:$F$346,3,0),_xlfn.IFERROR(VLOOKUP($B265,'Privacy Analyst Evaluation'!$A$46:$F$120,3,0),""))&amp;""</f>
      </c>
      <c r="E265" t="s" s="64">
        <f>_xlfn.IFERROR(VLOOKUP($B265,'Institution Evaluation'!$A$55:$F$346,4,0),_xlfn.IFERROR(VLOOKUP($B265,'Privacy Analyst Evaluation'!$A$46:$F$120,4,0),""))&amp;""</f>
      </c>
      <c r="F265" t="s" s="64">
        <f>_xlfn.IFERROR(VLOOKUP($B265,'Institution Evaluation'!$A$55:$F$346,6,0),_xlfn.IFERROR(VLOOKUP($B265,'Privacy Analyst Evaluation'!$A$46:$F$120,6,0),""))&amp;""</f>
      </c>
      <c r="G265" s="340"/>
      <c r="H265" t="s" s="64">
        <f>_xlfn.IFERROR(IF($H264+1&gt;'(backend scoring)'!$Q$335,"",$H264+1),"")</f>
      </c>
      <c r="I265" t="s" s="64">
        <f>_xlfn.XLOOKUP($H265,'(backend scoring)'!$S$2:$S$333,'(backend scoring)'!$A$2:$A$333,"")</f>
      </c>
      <c r="J265" t="s" s="64">
        <f>_xlfn.IFERROR(VLOOKUP($I265,'Institution Evaluation'!$A$55:$F$346,2,0),_xlfn.IFERROR(VLOOKUP($I265,'Privacy Analyst Evaluation'!$A$46:$F$120,2,0),""))</f>
      </c>
      <c r="K265" t="s" s="64">
        <f>_xlfn.IFERROR(VLOOKUP($I265,'Institution Evaluation'!$A$55:$F$346,3,0),_xlfn.IFERROR(VLOOKUP($I265,'Privacy Analyst Evaluation'!$A$46:$F$120,3,0),""))&amp;""</f>
      </c>
      <c r="L265" t="s" s="64">
        <f>_xlfn.IFERROR(VLOOKUP($I265,'Institution Evaluation'!$A$55:$F$346,4,0),_xlfn.IFERROR(VLOOKUP($I265,'Privacy Analyst Evaluation'!$A$46:$F$120,4,0),""))&amp;""</f>
      </c>
      <c r="M265" t="s" s="64">
        <f>_xlfn.IFERROR(VLOOKUP($I265,'Institution Evaluation'!$A$55:$F$346,6,0),_xlfn.IFERROR(VLOOKUP($I265,'Privacy Analyst Evaluation'!$A$46:$F$120,6,0),""))&amp;""</f>
      </c>
      <c r="N265" s="338"/>
    </row>
    <row r="266" ht="18" customHeight="1">
      <c r="A266" t="s" s="64">
        <f>_xlfn.IFERROR(IF($A265+1&gt;'(backend scoring)'!$T$335,"",$A265+1),"")</f>
      </c>
      <c r="B266" t="s" s="64">
        <f>_xlfn.XLOOKUP($A266,'(backend scoring)'!$V$2:$V$333,'(backend scoring)'!$A$2:$A$333,"")</f>
      </c>
      <c r="C266" t="s" s="64">
        <f>_xlfn.IFERROR(VLOOKUP($B266,'Institution Evaluation'!$A$55:$F$346,2,0),_xlfn.IFERROR(VLOOKUP($B266,'Privacy Analyst Evaluation'!$A$46:$F$120,2,0),""))&amp;""</f>
      </c>
      <c r="D266" t="s" s="64">
        <f>_xlfn.IFERROR(VLOOKUP($B266,'Institution Evaluation'!$A$55:$F$346,3,0),_xlfn.IFERROR(VLOOKUP($B266,'Privacy Analyst Evaluation'!$A$46:$F$120,3,0),""))&amp;""</f>
      </c>
      <c r="E266" t="s" s="64">
        <f>_xlfn.IFERROR(VLOOKUP($B266,'Institution Evaluation'!$A$55:$F$346,4,0),_xlfn.IFERROR(VLOOKUP($B266,'Privacy Analyst Evaluation'!$A$46:$F$120,4,0),""))&amp;""</f>
      </c>
      <c r="F266" t="s" s="64">
        <f>_xlfn.IFERROR(VLOOKUP($B266,'Institution Evaluation'!$A$55:$F$346,6,0),_xlfn.IFERROR(VLOOKUP($B266,'Privacy Analyst Evaluation'!$A$46:$F$120,6,0),""))&amp;""</f>
      </c>
      <c r="G266" s="340"/>
      <c r="H266" t="s" s="64">
        <f>_xlfn.IFERROR(IF($H265+1&gt;'(backend scoring)'!$Q$335,"",$H265+1),"")</f>
      </c>
      <c r="I266" t="s" s="64">
        <f>_xlfn.XLOOKUP($H266,'(backend scoring)'!$S$2:$S$333,'(backend scoring)'!$A$2:$A$333,"")</f>
      </c>
      <c r="J266" t="s" s="64">
        <f>_xlfn.IFERROR(VLOOKUP($I266,'Institution Evaluation'!$A$55:$F$346,2,0),_xlfn.IFERROR(VLOOKUP($I266,'Privacy Analyst Evaluation'!$A$46:$F$120,2,0),""))</f>
      </c>
      <c r="K266" t="s" s="64">
        <f>_xlfn.IFERROR(VLOOKUP($I266,'Institution Evaluation'!$A$55:$F$346,3,0),_xlfn.IFERROR(VLOOKUP($I266,'Privacy Analyst Evaluation'!$A$46:$F$120,3,0),""))&amp;""</f>
      </c>
      <c r="L266" t="s" s="64">
        <f>_xlfn.IFERROR(VLOOKUP($I266,'Institution Evaluation'!$A$55:$F$346,4,0),_xlfn.IFERROR(VLOOKUP($I266,'Privacy Analyst Evaluation'!$A$46:$F$120,4,0),""))&amp;""</f>
      </c>
      <c r="M266" t="s" s="64">
        <f>_xlfn.IFERROR(VLOOKUP($I266,'Institution Evaluation'!$A$55:$F$346,6,0),_xlfn.IFERROR(VLOOKUP($I266,'Privacy Analyst Evaluation'!$A$46:$F$120,6,0),""))&amp;""</f>
      </c>
      <c r="N266" s="338"/>
    </row>
    <row r="267" ht="18" customHeight="1">
      <c r="A267" t="s" s="64">
        <f>_xlfn.IFERROR(IF($A266+1&gt;'(backend scoring)'!$T$335,"",$A266+1),"")</f>
      </c>
      <c r="B267" t="s" s="64">
        <f>_xlfn.XLOOKUP($A267,'(backend scoring)'!$V$2:$V$333,'(backend scoring)'!$A$2:$A$333,"")</f>
      </c>
      <c r="C267" t="s" s="64">
        <f>_xlfn.IFERROR(VLOOKUP($B267,'Institution Evaluation'!$A$55:$F$346,2,0),_xlfn.IFERROR(VLOOKUP($B267,'Privacy Analyst Evaluation'!$A$46:$F$120,2,0),""))&amp;""</f>
      </c>
      <c r="D267" t="s" s="64">
        <f>_xlfn.IFERROR(VLOOKUP($B267,'Institution Evaluation'!$A$55:$F$346,3,0),_xlfn.IFERROR(VLOOKUP($B267,'Privacy Analyst Evaluation'!$A$46:$F$120,3,0),""))&amp;""</f>
      </c>
      <c r="E267" t="s" s="64">
        <f>_xlfn.IFERROR(VLOOKUP($B267,'Institution Evaluation'!$A$55:$F$346,4,0),_xlfn.IFERROR(VLOOKUP($B267,'Privacy Analyst Evaluation'!$A$46:$F$120,4,0),""))&amp;""</f>
      </c>
      <c r="F267" t="s" s="64">
        <f>_xlfn.IFERROR(VLOOKUP($B267,'Institution Evaluation'!$A$55:$F$346,6,0),_xlfn.IFERROR(VLOOKUP($B267,'Privacy Analyst Evaluation'!$A$46:$F$120,6,0),""))&amp;""</f>
      </c>
      <c r="G267" s="340"/>
      <c r="H267" t="s" s="64">
        <f>_xlfn.IFERROR(IF($H266+1&gt;'(backend scoring)'!$Q$335,"",$H266+1),"")</f>
      </c>
      <c r="I267" t="s" s="64">
        <f>_xlfn.XLOOKUP($H267,'(backend scoring)'!$S$2:$S$333,'(backend scoring)'!$A$2:$A$333,"")</f>
      </c>
      <c r="J267" t="s" s="64">
        <f>_xlfn.IFERROR(VLOOKUP($I267,'Institution Evaluation'!$A$55:$F$346,2,0),_xlfn.IFERROR(VLOOKUP($I267,'Privacy Analyst Evaluation'!$A$46:$F$120,2,0),""))</f>
      </c>
      <c r="K267" t="s" s="64">
        <f>_xlfn.IFERROR(VLOOKUP($I267,'Institution Evaluation'!$A$55:$F$346,3,0),_xlfn.IFERROR(VLOOKUP($I267,'Privacy Analyst Evaluation'!$A$46:$F$120,3,0),""))&amp;""</f>
      </c>
      <c r="L267" t="s" s="64">
        <f>_xlfn.IFERROR(VLOOKUP($I267,'Institution Evaluation'!$A$55:$F$346,4,0),_xlfn.IFERROR(VLOOKUP($I267,'Privacy Analyst Evaluation'!$A$46:$F$120,4,0),""))&amp;""</f>
      </c>
      <c r="M267" t="s" s="64">
        <f>_xlfn.IFERROR(VLOOKUP($I267,'Institution Evaluation'!$A$55:$F$346,6,0),_xlfn.IFERROR(VLOOKUP($I267,'Privacy Analyst Evaluation'!$A$46:$F$120,6,0),""))&amp;""</f>
      </c>
      <c r="N267" s="338"/>
    </row>
    <row r="268" ht="18" customHeight="1">
      <c r="A268" t="s" s="64">
        <f>_xlfn.IFERROR(IF($A267+1&gt;'(backend scoring)'!$T$335,"",$A267+1),"")</f>
      </c>
      <c r="B268" t="s" s="64">
        <f>_xlfn.XLOOKUP($A268,'(backend scoring)'!$V$2:$V$333,'(backend scoring)'!$A$2:$A$333,"")</f>
      </c>
      <c r="C268" t="s" s="64">
        <f>_xlfn.IFERROR(VLOOKUP($B268,'Institution Evaluation'!$A$55:$F$346,2,0),_xlfn.IFERROR(VLOOKUP($B268,'Privacy Analyst Evaluation'!$A$46:$F$120,2,0),""))&amp;""</f>
      </c>
      <c r="D268" t="s" s="64">
        <f>_xlfn.IFERROR(VLOOKUP($B268,'Institution Evaluation'!$A$55:$F$346,3,0),_xlfn.IFERROR(VLOOKUP($B268,'Privacy Analyst Evaluation'!$A$46:$F$120,3,0),""))&amp;""</f>
      </c>
      <c r="E268" t="s" s="64">
        <f>_xlfn.IFERROR(VLOOKUP($B268,'Institution Evaluation'!$A$55:$F$346,4,0),_xlfn.IFERROR(VLOOKUP($B268,'Privacy Analyst Evaluation'!$A$46:$F$120,4,0),""))&amp;""</f>
      </c>
      <c r="F268" t="s" s="64">
        <f>_xlfn.IFERROR(VLOOKUP($B268,'Institution Evaluation'!$A$55:$F$346,6,0),_xlfn.IFERROR(VLOOKUP($B268,'Privacy Analyst Evaluation'!$A$46:$F$120,6,0),""))&amp;""</f>
      </c>
      <c r="G268" s="340"/>
      <c r="H268" t="s" s="64">
        <f>_xlfn.IFERROR(IF($H267+1&gt;'(backend scoring)'!$Q$335,"",$H267+1),"")</f>
      </c>
      <c r="I268" t="s" s="64">
        <f>_xlfn.XLOOKUP($H268,'(backend scoring)'!$S$2:$S$333,'(backend scoring)'!$A$2:$A$333,"")</f>
      </c>
      <c r="J268" t="s" s="64">
        <f>_xlfn.IFERROR(VLOOKUP($I268,'Institution Evaluation'!$A$55:$F$346,2,0),_xlfn.IFERROR(VLOOKUP($I268,'Privacy Analyst Evaluation'!$A$46:$F$120,2,0),""))</f>
      </c>
      <c r="K268" t="s" s="64">
        <f>_xlfn.IFERROR(VLOOKUP($I268,'Institution Evaluation'!$A$55:$F$346,3,0),_xlfn.IFERROR(VLOOKUP($I268,'Privacy Analyst Evaluation'!$A$46:$F$120,3,0),""))&amp;""</f>
      </c>
      <c r="L268" t="s" s="64">
        <f>_xlfn.IFERROR(VLOOKUP($I268,'Institution Evaluation'!$A$55:$F$346,4,0),_xlfn.IFERROR(VLOOKUP($I268,'Privacy Analyst Evaluation'!$A$46:$F$120,4,0),""))&amp;""</f>
      </c>
      <c r="M268" t="s" s="64">
        <f>_xlfn.IFERROR(VLOOKUP($I268,'Institution Evaluation'!$A$55:$F$346,6,0),_xlfn.IFERROR(VLOOKUP($I268,'Privacy Analyst Evaluation'!$A$46:$F$120,6,0),""))&amp;""</f>
      </c>
      <c r="N268" s="338"/>
    </row>
    <row r="269" ht="18" customHeight="1">
      <c r="A269" t="s" s="64">
        <f>_xlfn.IFERROR(IF($A268+1&gt;'(backend scoring)'!$T$335,"",$A268+1),"")</f>
      </c>
      <c r="B269" t="s" s="64">
        <f>_xlfn.XLOOKUP($A269,'(backend scoring)'!$V$2:$V$333,'(backend scoring)'!$A$2:$A$333,"")</f>
      </c>
      <c r="C269" t="s" s="64">
        <f>_xlfn.IFERROR(VLOOKUP($B269,'Institution Evaluation'!$A$55:$F$346,2,0),_xlfn.IFERROR(VLOOKUP($B269,'Privacy Analyst Evaluation'!$A$46:$F$120,2,0),""))&amp;""</f>
      </c>
      <c r="D269" t="s" s="64">
        <f>_xlfn.IFERROR(VLOOKUP($B269,'Institution Evaluation'!$A$55:$F$346,3,0),_xlfn.IFERROR(VLOOKUP($B269,'Privacy Analyst Evaluation'!$A$46:$F$120,3,0),""))&amp;""</f>
      </c>
      <c r="E269" t="s" s="64">
        <f>_xlfn.IFERROR(VLOOKUP($B269,'Institution Evaluation'!$A$55:$F$346,4,0),_xlfn.IFERROR(VLOOKUP($B269,'Privacy Analyst Evaluation'!$A$46:$F$120,4,0),""))&amp;""</f>
      </c>
      <c r="F269" t="s" s="64">
        <f>_xlfn.IFERROR(VLOOKUP($B269,'Institution Evaluation'!$A$55:$F$346,6,0),_xlfn.IFERROR(VLOOKUP($B269,'Privacy Analyst Evaluation'!$A$46:$F$120,6,0),""))&amp;""</f>
      </c>
      <c r="G269" s="340"/>
      <c r="H269" t="s" s="64">
        <f>_xlfn.IFERROR(IF($H268+1&gt;'(backend scoring)'!$Q$335,"",$H268+1),"")</f>
      </c>
      <c r="I269" t="s" s="64">
        <f>_xlfn.XLOOKUP($H269,'(backend scoring)'!$S$2:$S$333,'(backend scoring)'!$A$2:$A$333,"")</f>
      </c>
      <c r="J269" t="s" s="64">
        <f>_xlfn.IFERROR(VLOOKUP($I269,'Institution Evaluation'!$A$55:$F$346,2,0),_xlfn.IFERROR(VLOOKUP($I269,'Privacy Analyst Evaluation'!$A$46:$F$120,2,0),""))</f>
      </c>
      <c r="K269" t="s" s="64">
        <f>_xlfn.IFERROR(VLOOKUP($I269,'Institution Evaluation'!$A$55:$F$346,3,0),_xlfn.IFERROR(VLOOKUP($I269,'Privacy Analyst Evaluation'!$A$46:$F$120,3,0),""))&amp;""</f>
      </c>
      <c r="L269" t="s" s="64">
        <f>_xlfn.IFERROR(VLOOKUP($I269,'Institution Evaluation'!$A$55:$F$346,4,0),_xlfn.IFERROR(VLOOKUP($I269,'Privacy Analyst Evaluation'!$A$46:$F$120,4,0),""))&amp;""</f>
      </c>
      <c r="M269" t="s" s="64">
        <f>_xlfn.IFERROR(VLOOKUP($I269,'Institution Evaluation'!$A$55:$F$346,6,0),_xlfn.IFERROR(VLOOKUP($I269,'Privacy Analyst Evaluation'!$A$46:$F$120,6,0),""))&amp;""</f>
      </c>
      <c r="N269" s="338"/>
    </row>
    <row r="270" ht="18" customHeight="1">
      <c r="A270" t="s" s="64">
        <f>_xlfn.IFERROR(IF($A269+1&gt;'(backend scoring)'!$T$335,"",$A269+1),"")</f>
      </c>
      <c r="B270" t="s" s="64">
        <f>_xlfn.XLOOKUP($A270,'(backend scoring)'!$V$2:$V$333,'(backend scoring)'!$A$2:$A$333,"")</f>
      </c>
      <c r="C270" t="s" s="64">
        <f>_xlfn.IFERROR(VLOOKUP($B270,'Institution Evaluation'!$A$55:$F$346,2,0),_xlfn.IFERROR(VLOOKUP($B270,'Privacy Analyst Evaluation'!$A$46:$F$120,2,0),""))&amp;""</f>
      </c>
      <c r="D270" t="s" s="64">
        <f>_xlfn.IFERROR(VLOOKUP($B270,'Institution Evaluation'!$A$55:$F$346,3,0),_xlfn.IFERROR(VLOOKUP($B270,'Privacy Analyst Evaluation'!$A$46:$F$120,3,0),""))&amp;""</f>
      </c>
      <c r="E270" t="s" s="64">
        <f>_xlfn.IFERROR(VLOOKUP($B270,'Institution Evaluation'!$A$55:$F$346,4,0),_xlfn.IFERROR(VLOOKUP($B270,'Privacy Analyst Evaluation'!$A$46:$F$120,4,0),""))&amp;""</f>
      </c>
      <c r="F270" t="s" s="64">
        <f>_xlfn.IFERROR(VLOOKUP($B270,'Institution Evaluation'!$A$55:$F$346,6,0),_xlfn.IFERROR(VLOOKUP($B270,'Privacy Analyst Evaluation'!$A$46:$F$120,6,0),""))&amp;""</f>
      </c>
      <c r="G270" s="340"/>
      <c r="H270" t="s" s="64">
        <f>_xlfn.IFERROR(IF($H269+1&gt;'(backend scoring)'!$Q$335,"",$H269+1),"")</f>
      </c>
      <c r="I270" t="s" s="64">
        <f>_xlfn.XLOOKUP($H270,'(backend scoring)'!$S$2:$S$333,'(backend scoring)'!$A$2:$A$333,"")</f>
      </c>
      <c r="J270" t="s" s="64">
        <f>_xlfn.IFERROR(VLOOKUP($I270,'Institution Evaluation'!$A$55:$F$346,2,0),_xlfn.IFERROR(VLOOKUP($I270,'Privacy Analyst Evaluation'!$A$46:$F$120,2,0),""))</f>
      </c>
      <c r="K270" t="s" s="64">
        <f>_xlfn.IFERROR(VLOOKUP($I270,'Institution Evaluation'!$A$55:$F$346,3,0),_xlfn.IFERROR(VLOOKUP($I270,'Privacy Analyst Evaluation'!$A$46:$F$120,3,0),""))&amp;""</f>
      </c>
      <c r="L270" t="s" s="64">
        <f>_xlfn.IFERROR(VLOOKUP($I270,'Institution Evaluation'!$A$55:$F$346,4,0),_xlfn.IFERROR(VLOOKUP($I270,'Privacy Analyst Evaluation'!$A$46:$F$120,4,0),""))&amp;""</f>
      </c>
      <c r="M270" t="s" s="64">
        <f>_xlfn.IFERROR(VLOOKUP($I270,'Institution Evaluation'!$A$55:$F$346,6,0),_xlfn.IFERROR(VLOOKUP($I270,'Privacy Analyst Evaluation'!$A$46:$F$120,6,0),""))&amp;""</f>
      </c>
      <c r="N270" s="338"/>
    </row>
    <row r="271" ht="18" customHeight="1">
      <c r="A271" t="s" s="64">
        <f>_xlfn.IFERROR(IF($A270+1&gt;'(backend scoring)'!$T$335,"",$A270+1),"")</f>
      </c>
      <c r="B271" t="s" s="64">
        <f>_xlfn.XLOOKUP($A271,'(backend scoring)'!$V$2:$V$333,'(backend scoring)'!$A$2:$A$333,"")</f>
      </c>
      <c r="C271" t="s" s="64">
        <f>_xlfn.IFERROR(VLOOKUP($B271,'Institution Evaluation'!$A$55:$F$346,2,0),_xlfn.IFERROR(VLOOKUP($B271,'Privacy Analyst Evaluation'!$A$46:$F$120,2,0),""))&amp;""</f>
      </c>
      <c r="D271" t="s" s="64">
        <f>_xlfn.IFERROR(VLOOKUP($B271,'Institution Evaluation'!$A$55:$F$346,3,0),_xlfn.IFERROR(VLOOKUP($B271,'Privacy Analyst Evaluation'!$A$46:$F$120,3,0),""))&amp;""</f>
      </c>
      <c r="E271" t="s" s="64">
        <f>_xlfn.IFERROR(VLOOKUP($B271,'Institution Evaluation'!$A$55:$F$346,4,0),_xlfn.IFERROR(VLOOKUP($B271,'Privacy Analyst Evaluation'!$A$46:$F$120,4,0),""))&amp;""</f>
      </c>
      <c r="F271" t="s" s="64">
        <f>_xlfn.IFERROR(VLOOKUP($B271,'Institution Evaluation'!$A$55:$F$346,6,0),_xlfn.IFERROR(VLOOKUP($B271,'Privacy Analyst Evaluation'!$A$46:$F$120,6,0),""))&amp;""</f>
      </c>
      <c r="G271" s="340"/>
      <c r="H271" t="s" s="64">
        <f>_xlfn.IFERROR(IF($H270+1&gt;'(backend scoring)'!$Q$335,"",$H270+1),"")</f>
      </c>
      <c r="I271" t="s" s="64">
        <f>_xlfn.XLOOKUP($H271,'(backend scoring)'!$S$2:$S$333,'(backend scoring)'!$A$2:$A$333,"")</f>
      </c>
      <c r="J271" t="s" s="64">
        <f>_xlfn.IFERROR(VLOOKUP($I271,'Institution Evaluation'!$A$55:$F$346,2,0),_xlfn.IFERROR(VLOOKUP($I271,'Privacy Analyst Evaluation'!$A$46:$F$120,2,0),""))</f>
      </c>
      <c r="K271" t="s" s="64">
        <f>_xlfn.IFERROR(VLOOKUP($I271,'Institution Evaluation'!$A$55:$F$346,3,0),_xlfn.IFERROR(VLOOKUP($I271,'Privacy Analyst Evaluation'!$A$46:$F$120,3,0),""))&amp;""</f>
      </c>
      <c r="L271" t="s" s="64">
        <f>_xlfn.IFERROR(VLOOKUP($I271,'Institution Evaluation'!$A$55:$F$346,4,0),_xlfn.IFERROR(VLOOKUP($I271,'Privacy Analyst Evaluation'!$A$46:$F$120,4,0),""))&amp;""</f>
      </c>
      <c r="M271" t="s" s="64">
        <f>_xlfn.IFERROR(VLOOKUP($I271,'Institution Evaluation'!$A$55:$F$346,6,0),_xlfn.IFERROR(VLOOKUP($I271,'Privacy Analyst Evaluation'!$A$46:$F$120,6,0),""))&amp;""</f>
      </c>
      <c r="N271" s="338"/>
    </row>
    <row r="272" ht="18" customHeight="1">
      <c r="A272" t="s" s="64">
        <f>_xlfn.IFERROR(IF($A271+1&gt;'(backend scoring)'!$T$335,"",$A271+1),"")</f>
      </c>
      <c r="B272" t="s" s="64">
        <f>_xlfn.XLOOKUP($A272,'(backend scoring)'!$V$2:$V$333,'(backend scoring)'!$A$2:$A$333,"")</f>
      </c>
      <c r="C272" t="s" s="64">
        <f>_xlfn.IFERROR(VLOOKUP($B272,'Institution Evaluation'!$A$55:$F$346,2,0),_xlfn.IFERROR(VLOOKUP($B272,'Privacy Analyst Evaluation'!$A$46:$F$120,2,0),""))&amp;""</f>
      </c>
      <c r="D272" t="s" s="64">
        <f>_xlfn.IFERROR(VLOOKUP($B272,'Institution Evaluation'!$A$55:$F$346,3,0),_xlfn.IFERROR(VLOOKUP($B272,'Privacy Analyst Evaluation'!$A$46:$F$120,3,0),""))&amp;""</f>
      </c>
      <c r="E272" t="s" s="64">
        <f>_xlfn.IFERROR(VLOOKUP($B272,'Institution Evaluation'!$A$55:$F$346,4,0),_xlfn.IFERROR(VLOOKUP($B272,'Privacy Analyst Evaluation'!$A$46:$F$120,4,0),""))&amp;""</f>
      </c>
      <c r="F272" t="s" s="64">
        <f>_xlfn.IFERROR(VLOOKUP($B272,'Institution Evaluation'!$A$55:$F$346,6,0),_xlfn.IFERROR(VLOOKUP($B272,'Privacy Analyst Evaluation'!$A$46:$F$120,6,0),""))&amp;""</f>
      </c>
      <c r="G272" s="340"/>
      <c r="H272" t="s" s="64">
        <f>_xlfn.IFERROR(IF($H271+1&gt;'(backend scoring)'!$Q$335,"",$H271+1),"")</f>
      </c>
      <c r="I272" t="s" s="64">
        <f>_xlfn.XLOOKUP($H272,'(backend scoring)'!$S$2:$S$333,'(backend scoring)'!$A$2:$A$333,"")</f>
      </c>
      <c r="J272" t="s" s="64">
        <f>_xlfn.IFERROR(VLOOKUP($I272,'Institution Evaluation'!$A$55:$F$346,2,0),_xlfn.IFERROR(VLOOKUP($I272,'Privacy Analyst Evaluation'!$A$46:$F$120,2,0),""))</f>
      </c>
      <c r="K272" t="s" s="64">
        <f>_xlfn.IFERROR(VLOOKUP($I272,'Institution Evaluation'!$A$55:$F$346,3,0),_xlfn.IFERROR(VLOOKUP($I272,'Privacy Analyst Evaluation'!$A$46:$F$120,3,0),""))&amp;""</f>
      </c>
      <c r="L272" t="s" s="64">
        <f>_xlfn.IFERROR(VLOOKUP($I272,'Institution Evaluation'!$A$55:$F$346,4,0),_xlfn.IFERROR(VLOOKUP($I272,'Privacy Analyst Evaluation'!$A$46:$F$120,4,0),""))&amp;""</f>
      </c>
      <c r="M272" t="s" s="64">
        <f>_xlfn.IFERROR(VLOOKUP($I272,'Institution Evaluation'!$A$55:$F$346,6,0),_xlfn.IFERROR(VLOOKUP($I272,'Privacy Analyst Evaluation'!$A$46:$F$120,6,0),""))&amp;""</f>
      </c>
      <c r="N272" s="338"/>
    </row>
    <row r="273" ht="18" customHeight="1">
      <c r="A273" t="s" s="64">
        <f>_xlfn.IFERROR(IF($A272+1&gt;'(backend scoring)'!$T$335,"",$A272+1),"")</f>
      </c>
      <c r="B273" t="s" s="64">
        <f>_xlfn.XLOOKUP($A273,'(backend scoring)'!$V$2:$V$333,'(backend scoring)'!$A$2:$A$333,"")</f>
      </c>
      <c r="C273" t="s" s="64">
        <f>_xlfn.IFERROR(VLOOKUP($B273,'Institution Evaluation'!$A$55:$F$346,2,0),_xlfn.IFERROR(VLOOKUP($B273,'Privacy Analyst Evaluation'!$A$46:$F$120,2,0),""))&amp;""</f>
      </c>
      <c r="D273" t="s" s="64">
        <f>_xlfn.IFERROR(VLOOKUP($B273,'Institution Evaluation'!$A$55:$F$346,3,0),_xlfn.IFERROR(VLOOKUP($B273,'Privacy Analyst Evaluation'!$A$46:$F$120,3,0),""))&amp;""</f>
      </c>
      <c r="E273" t="s" s="64">
        <f>_xlfn.IFERROR(VLOOKUP($B273,'Institution Evaluation'!$A$55:$F$346,4,0),_xlfn.IFERROR(VLOOKUP($B273,'Privacy Analyst Evaluation'!$A$46:$F$120,4,0),""))&amp;""</f>
      </c>
      <c r="F273" t="s" s="64">
        <f>_xlfn.IFERROR(VLOOKUP($B273,'Institution Evaluation'!$A$55:$F$346,6,0),_xlfn.IFERROR(VLOOKUP($B273,'Privacy Analyst Evaluation'!$A$46:$F$120,6,0),""))&amp;""</f>
      </c>
      <c r="G273" s="340"/>
      <c r="H273" t="s" s="64">
        <f>_xlfn.IFERROR(IF($H272+1&gt;'(backend scoring)'!$Q$335,"",$H272+1),"")</f>
      </c>
      <c r="I273" t="s" s="64">
        <f>_xlfn.XLOOKUP($H273,'(backend scoring)'!$S$2:$S$333,'(backend scoring)'!$A$2:$A$333,"")</f>
      </c>
      <c r="J273" t="s" s="64">
        <f>_xlfn.IFERROR(VLOOKUP($I273,'Institution Evaluation'!$A$55:$F$346,2,0),_xlfn.IFERROR(VLOOKUP($I273,'Privacy Analyst Evaluation'!$A$46:$F$120,2,0),""))</f>
      </c>
      <c r="K273" t="s" s="64">
        <f>_xlfn.IFERROR(VLOOKUP($I273,'Institution Evaluation'!$A$55:$F$346,3,0),_xlfn.IFERROR(VLOOKUP($I273,'Privacy Analyst Evaluation'!$A$46:$F$120,3,0),""))&amp;""</f>
      </c>
      <c r="L273" t="s" s="64">
        <f>_xlfn.IFERROR(VLOOKUP($I273,'Institution Evaluation'!$A$55:$F$346,4,0),_xlfn.IFERROR(VLOOKUP($I273,'Privacy Analyst Evaluation'!$A$46:$F$120,4,0),""))&amp;""</f>
      </c>
      <c r="M273" t="s" s="64">
        <f>_xlfn.IFERROR(VLOOKUP($I273,'Institution Evaluation'!$A$55:$F$346,6,0),_xlfn.IFERROR(VLOOKUP($I273,'Privacy Analyst Evaluation'!$A$46:$F$120,6,0),""))&amp;""</f>
      </c>
      <c r="N273" s="338"/>
    </row>
    <row r="274" ht="18" customHeight="1">
      <c r="A274" t="s" s="64">
        <f>_xlfn.IFERROR(IF($A273+1&gt;'(backend scoring)'!$T$335,"",$A273+1),"")</f>
      </c>
      <c r="B274" t="s" s="64">
        <f>_xlfn.XLOOKUP($A274,'(backend scoring)'!$V$2:$V$333,'(backend scoring)'!$A$2:$A$333,"")</f>
      </c>
      <c r="C274" t="s" s="64">
        <f>_xlfn.IFERROR(VLOOKUP($B274,'Institution Evaluation'!$A$55:$F$346,2,0),_xlfn.IFERROR(VLOOKUP($B274,'Privacy Analyst Evaluation'!$A$46:$F$120,2,0),""))&amp;""</f>
      </c>
      <c r="D274" t="s" s="64">
        <f>_xlfn.IFERROR(VLOOKUP($B274,'Institution Evaluation'!$A$55:$F$346,3,0),_xlfn.IFERROR(VLOOKUP($B274,'Privacy Analyst Evaluation'!$A$46:$F$120,3,0),""))&amp;""</f>
      </c>
      <c r="E274" t="s" s="64">
        <f>_xlfn.IFERROR(VLOOKUP($B274,'Institution Evaluation'!$A$55:$F$346,4,0),_xlfn.IFERROR(VLOOKUP($B274,'Privacy Analyst Evaluation'!$A$46:$F$120,4,0),""))&amp;""</f>
      </c>
      <c r="F274" t="s" s="64">
        <f>_xlfn.IFERROR(VLOOKUP($B274,'Institution Evaluation'!$A$55:$F$346,6,0),_xlfn.IFERROR(VLOOKUP($B274,'Privacy Analyst Evaluation'!$A$46:$F$120,6,0),""))&amp;""</f>
      </c>
      <c r="G274" s="340"/>
      <c r="H274" t="s" s="64">
        <f>_xlfn.IFERROR(IF($H273+1&gt;'(backend scoring)'!$Q$335,"",$H273+1),"")</f>
      </c>
      <c r="I274" t="s" s="64">
        <f>_xlfn.XLOOKUP($H274,'(backend scoring)'!$S$2:$S$333,'(backend scoring)'!$A$2:$A$333,"")</f>
      </c>
      <c r="J274" t="s" s="64">
        <f>_xlfn.IFERROR(VLOOKUP($I274,'Institution Evaluation'!$A$55:$F$346,2,0),_xlfn.IFERROR(VLOOKUP($I274,'Privacy Analyst Evaluation'!$A$46:$F$120,2,0),""))</f>
      </c>
      <c r="K274" t="s" s="64">
        <f>_xlfn.IFERROR(VLOOKUP($I274,'Institution Evaluation'!$A$55:$F$346,3,0),_xlfn.IFERROR(VLOOKUP($I274,'Privacy Analyst Evaluation'!$A$46:$F$120,3,0),""))&amp;""</f>
      </c>
      <c r="L274" t="s" s="64">
        <f>_xlfn.IFERROR(VLOOKUP($I274,'Institution Evaluation'!$A$55:$F$346,4,0),_xlfn.IFERROR(VLOOKUP($I274,'Privacy Analyst Evaluation'!$A$46:$F$120,4,0),""))&amp;""</f>
      </c>
      <c r="M274" t="s" s="64">
        <f>_xlfn.IFERROR(VLOOKUP($I274,'Institution Evaluation'!$A$55:$F$346,6,0),_xlfn.IFERROR(VLOOKUP($I274,'Privacy Analyst Evaluation'!$A$46:$F$120,6,0),""))&amp;""</f>
      </c>
      <c r="N274" s="338"/>
    </row>
    <row r="275" ht="18" customHeight="1">
      <c r="A275" t="s" s="64">
        <f>_xlfn.IFERROR(IF($A274+1&gt;'(backend scoring)'!$T$335,"",$A274+1),"")</f>
      </c>
      <c r="B275" t="s" s="64">
        <f>_xlfn.XLOOKUP($A275,'(backend scoring)'!$V$2:$V$333,'(backend scoring)'!$A$2:$A$333,"")</f>
      </c>
      <c r="C275" t="s" s="64">
        <f>_xlfn.IFERROR(VLOOKUP($B275,'Institution Evaluation'!$A$55:$F$346,2,0),_xlfn.IFERROR(VLOOKUP($B275,'Privacy Analyst Evaluation'!$A$46:$F$120,2,0),""))&amp;""</f>
      </c>
      <c r="D275" t="s" s="64">
        <f>_xlfn.IFERROR(VLOOKUP($B275,'Institution Evaluation'!$A$55:$F$346,3,0),_xlfn.IFERROR(VLOOKUP($B275,'Privacy Analyst Evaluation'!$A$46:$F$120,3,0),""))&amp;""</f>
      </c>
      <c r="E275" t="s" s="64">
        <f>_xlfn.IFERROR(VLOOKUP($B275,'Institution Evaluation'!$A$55:$F$346,4,0),_xlfn.IFERROR(VLOOKUP($B275,'Privacy Analyst Evaluation'!$A$46:$F$120,4,0),""))&amp;""</f>
      </c>
      <c r="F275" t="s" s="64">
        <f>_xlfn.IFERROR(VLOOKUP($B275,'Institution Evaluation'!$A$55:$F$346,6,0),_xlfn.IFERROR(VLOOKUP($B275,'Privacy Analyst Evaluation'!$A$46:$F$120,6,0),""))&amp;""</f>
      </c>
      <c r="G275" s="340"/>
      <c r="H275" t="s" s="64">
        <f>_xlfn.IFERROR(IF($H274+1&gt;'(backend scoring)'!$Q$335,"",$H274+1),"")</f>
      </c>
      <c r="I275" t="s" s="64">
        <f>_xlfn.XLOOKUP($H275,'(backend scoring)'!$S$2:$S$333,'(backend scoring)'!$A$2:$A$333,"")</f>
      </c>
      <c r="J275" t="s" s="64">
        <f>_xlfn.IFERROR(VLOOKUP($I275,'Institution Evaluation'!$A$55:$F$346,2,0),_xlfn.IFERROR(VLOOKUP($I275,'Privacy Analyst Evaluation'!$A$46:$F$120,2,0),""))</f>
      </c>
      <c r="K275" t="s" s="64">
        <f>_xlfn.IFERROR(VLOOKUP($I275,'Institution Evaluation'!$A$55:$F$346,3,0),_xlfn.IFERROR(VLOOKUP($I275,'Privacy Analyst Evaluation'!$A$46:$F$120,3,0),""))&amp;""</f>
      </c>
      <c r="L275" t="s" s="64">
        <f>_xlfn.IFERROR(VLOOKUP($I275,'Institution Evaluation'!$A$55:$F$346,4,0),_xlfn.IFERROR(VLOOKUP($I275,'Privacy Analyst Evaluation'!$A$46:$F$120,4,0),""))&amp;""</f>
      </c>
      <c r="M275" t="s" s="64">
        <f>_xlfn.IFERROR(VLOOKUP($I275,'Institution Evaluation'!$A$55:$F$346,6,0),_xlfn.IFERROR(VLOOKUP($I275,'Privacy Analyst Evaluation'!$A$46:$F$120,6,0),""))&amp;""</f>
      </c>
      <c r="N275" s="338"/>
    </row>
    <row r="276" ht="18" customHeight="1">
      <c r="A276" t="s" s="64">
        <f>_xlfn.IFERROR(IF($A275+1&gt;'(backend scoring)'!$T$335,"",$A275+1),"")</f>
      </c>
      <c r="B276" t="s" s="64">
        <f>_xlfn.XLOOKUP($A276,'(backend scoring)'!$V$2:$V$333,'(backend scoring)'!$A$2:$A$333,"")</f>
      </c>
      <c r="C276" t="s" s="64">
        <f>_xlfn.IFERROR(VLOOKUP($B276,'Institution Evaluation'!$A$55:$F$346,2,0),_xlfn.IFERROR(VLOOKUP($B276,'Privacy Analyst Evaluation'!$A$46:$F$120,2,0),""))&amp;""</f>
      </c>
      <c r="D276" t="s" s="64">
        <f>_xlfn.IFERROR(VLOOKUP($B276,'Institution Evaluation'!$A$55:$F$346,3,0),_xlfn.IFERROR(VLOOKUP($B276,'Privacy Analyst Evaluation'!$A$46:$F$120,3,0),""))&amp;""</f>
      </c>
      <c r="E276" t="s" s="64">
        <f>_xlfn.IFERROR(VLOOKUP($B276,'Institution Evaluation'!$A$55:$F$346,4,0),_xlfn.IFERROR(VLOOKUP($B276,'Privacy Analyst Evaluation'!$A$46:$F$120,4,0),""))&amp;""</f>
      </c>
      <c r="F276" t="s" s="64">
        <f>_xlfn.IFERROR(VLOOKUP($B276,'Institution Evaluation'!$A$55:$F$346,6,0),_xlfn.IFERROR(VLOOKUP($B276,'Privacy Analyst Evaluation'!$A$46:$F$120,6,0),""))&amp;""</f>
      </c>
      <c r="G276" s="340"/>
      <c r="H276" t="s" s="64">
        <f>_xlfn.IFERROR(IF($H275+1&gt;'(backend scoring)'!$Q$335,"",$H275+1),"")</f>
      </c>
      <c r="I276" t="s" s="64">
        <f>_xlfn.XLOOKUP($H276,'(backend scoring)'!$S$2:$S$333,'(backend scoring)'!$A$2:$A$333,"")</f>
      </c>
      <c r="J276" t="s" s="64">
        <f>_xlfn.IFERROR(VLOOKUP($I276,'Institution Evaluation'!$A$55:$F$346,2,0),_xlfn.IFERROR(VLOOKUP($I276,'Privacy Analyst Evaluation'!$A$46:$F$120,2,0),""))</f>
      </c>
      <c r="K276" t="s" s="64">
        <f>_xlfn.IFERROR(VLOOKUP($I276,'Institution Evaluation'!$A$55:$F$346,3,0),_xlfn.IFERROR(VLOOKUP($I276,'Privacy Analyst Evaluation'!$A$46:$F$120,3,0),""))&amp;""</f>
      </c>
      <c r="L276" t="s" s="64">
        <f>_xlfn.IFERROR(VLOOKUP($I276,'Institution Evaluation'!$A$55:$F$346,4,0),_xlfn.IFERROR(VLOOKUP($I276,'Privacy Analyst Evaluation'!$A$46:$F$120,4,0),""))&amp;""</f>
      </c>
      <c r="M276" t="s" s="64">
        <f>_xlfn.IFERROR(VLOOKUP($I276,'Institution Evaluation'!$A$55:$F$346,6,0),_xlfn.IFERROR(VLOOKUP($I276,'Privacy Analyst Evaluation'!$A$46:$F$120,6,0),""))&amp;""</f>
      </c>
      <c r="N276" s="338"/>
    </row>
    <row r="277" ht="18" customHeight="1">
      <c r="A277" t="s" s="64">
        <f>_xlfn.IFERROR(IF($A276+1&gt;'(backend scoring)'!$T$335,"",$A276+1),"")</f>
      </c>
      <c r="B277" t="s" s="64">
        <f>_xlfn.XLOOKUP($A277,'(backend scoring)'!$V$2:$V$333,'(backend scoring)'!$A$2:$A$333,"")</f>
      </c>
      <c r="C277" t="s" s="64">
        <f>_xlfn.IFERROR(VLOOKUP($B277,'Institution Evaluation'!$A$55:$F$346,2,0),_xlfn.IFERROR(VLOOKUP($B277,'Privacy Analyst Evaluation'!$A$46:$F$120,2,0),""))&amp;""</f>
      </c>
      <c r="D277" t="s" s="64">
        <f>_xlfn.IFERROR(VLOOKUP($B277,'Institution Evaluation'!$A$55:$F$346,3,0),_xlfn.IFERROR(VLOOKUP($B277,'Privacy Analyst Evaluation'!$A$46:$F$120,3,0),""))&amp;""</f>
      </c>
      <c r="E277" t="s" s="64">
        <f>_xlfn.IFERROR(VLOOKUP($B277,'Institution Evaluation'!$A$55:$F$346,4,0),_xlfn.IFERROR(VLOOKUP($B277,'Privacy Analyst Evaluation'!$A$46:$F$120,4,0),""))&amp;""</f>
      </c>
      <c r="F277" t="s" s="64">
        <f>_xlfn.IFERROR(VLOOKUP($B277,'Institution Evaluation'!$A$55:$F$346,6,0),_xlfn.IFERROR(VLOOKUP($B277,'Privacy Analyst Evaluation'!$A$46:$F$120,6,0),""))&amp;""</f>
      </c>
      <c r="G277" s="340"/>
      <c r="H277" t="s" s="64">
        <f>_xlfn.IFERROR(IF($H276+1&gt;'(backend scoring)'!$Q$335,"",$H276+1),"")</f>
      </c>
      <c r="I277" t="s" s="64">
        <f>_xlfn.XLOOKUP($H277,'(backend scoring)'!$S$2:$S$333,'(backend scoring)'!$A$2:$A$333,"")</f>
      </c>
      <c r="J277" t="s" s="64">
        <f>_xlfn.IFERROR(VLOOKUP($I277,'Institution Evaluation'!$A$55:$F$346,2,0),_xlfn.IFERROR(VLOOKUP($I277,'Privacy Analyst Evaluation'!$A$46:$F$120,2,0),""))</f>
      </c>
      <c r="K277" t="s" s="64">
        <f>_xlfn.IFERROR(VLOOKUP($I277,'Institution Evaluation'!$A$55:$F$346,3,0),_xlfn.IFERROR(VLOOKUP($I277,'Privacy Analyst Evaluation'!$A$46:$F$120,3,0),""))&amp;""</f>
      </c>
      <c r="L277" t="s" s="64">
        <f>_xlfn.IFERROR(VLOOKUP($I277,'Institution Evaluation'!$A$55:$F$346,4,0),_xlfn.IFERROR(VLOOKUP($I277,'Privacy Analyst Evaluation'!$A$46:$F$120,4,0),""))&amp;""</f>
      </c>
      <c r="M277" t="s" s="64">
        <f>_xlfn.IFERROR(VLOOKUP($I277,'Institution Evaluation'!$A$55:$F$346,6,0),_xlfn.IFERROR(VLOOKUP($I277,'Privacy Analyst Evaluation'!$A$46:$F$120,6,0),""))&amp;""</f>
      </c>
      <c r="N277" s="338"/>
    </row>
    <row r="278" ht="18" customHeight="1">
      <c r="A278" t="s" s="64">
        <f>_xlfn.IFERROR(IF($A277+1&gt;'(backend scoring)'!$T$335,"",$A277+1),"")</f>
      </c>
      <c r="B278" t="s" s="64">
        <f>_xlfn.XLOOKUP($A278,'(backend scoring)'!$V$2:$V$333,'(backend scoring)'!$A$2:$A$333,"")</f>
      </c>
      <c r="C278" t="s" s="64">
        <f>_xlfn.IFERROR(VLOOKUP($B278,'Institution Evaluation'!$A$55:$F$346,2,0),_xlfn.IFERROR(VLOOKUP($B278,'Privacy Analyst Evaluation'!$A$46:$F$120,2,0),""))&amp;""</f>
      </c>
      <c r="D278" t="s" s="64">
        <f>_xlfn.IFERROR(VLOOKUP($B278,'Institution Evaluation'!$A$55:$F$346,3,0),_xlfn.IFERROR(VLOOKUP($B278,'Privacy Analyst Evaluation'!$A$46:$F$120,3,0),""))&amp;""</f>
      </c>
      <c r="E278" t="s" s="64">
        <f>_xlfn.IFERROR(VLOOKUP($B278,'Institution Evaluation'!$A$55:$F$346,4,0),_xlfn.IFERROR(VLOOKUP($B278,'Privacy Analyst Evaluation'!$A$46:$F$120,4,0),""))&amp;""</f>
      </c>
      <c r="F278" t="s" s="64">
        <f>_xlfn.IFERROR(VLOOKUP($B278,'Institution Evaluation'!$A$55:$F$346,6,0),_xlfn.IFERROR(VLOOKUP($B278,'Privacy Analyst Evaluation'!$A$46:$F$120,6,0),""))&amp;""</f>
      </c>
      <c r="G278" s="340"/>
      <c r="H278" t="s" s="64">
        <f>_xlfn.IFERROR(IF($H277+1&gt;'(backend scoring)'!$Q$335,"",$H277+1),"")</f>
      </c>
      <c r="I278" t="s" s="64">
        <f>_xlfn.XLOOKUP($H278,'(backend scoring)'!$S$2:$S$333,'(backend scoring)'!$A$2:$A$333,"")</f>
      </c>
      <c r="J278" t="s" s="64">
        <f>_xlfn.IFERROR(VLOOKUP($I278,'Institution Evaluation'!$A$55:$F$346,2,0),_xlfn.IFERROR(VLOOKUP($I278,'Privacy Analyst Evaluation'!$A$46:$F$120,2,0),""))</f>
      </c>
      <c r="K278" t="s" s="64">
        <f>_xlfn.IFERROR(VLOOKUP($I278,'Institution Evaluation'!$A$55:$F$346,3,0),_xlfn.IFERROR(VLOOKUP($I278,'Privacy Analyst Evaluation'!$A$46:$F$120,3,0),""))&amp;""</f>
      </c>
      <c r="L278" t="s" s="64">
        <f>_xlfn.IFERROR(VLOOKUP($I278,'Institution Evaluation'!$A$55:$F$346,4,0),_xlfn.IFERROR(VLOOKUP($I278,'Privacy Analyst Evaluation'!$A$46:$F$120,4,0),""))&amp;""</f>
      </c>
      <c r="M278" t="s" s="64">
        <f>_xlfn.IFERROR(VLOOKUP($I278,'Institution Evaluation'!$A$55:$F$346,6,0),_xlfn.IFERROR(VLOOKUP($I278,'Privacy Analyst Evaluation'!$A$46:$F$120,6,0),""))&amp;""</f>
      </c>
      <c r="N278" s="338"/>
    </row>
    <row r="279" ht="18" customHeight="1">
      <c r="A279" t="s" s="64">
        <f>_xlfn.IFERROR(IF($A278+1&gt;'(backend scoring)'!$T$335,"",$A278+1),"")</f>
      </c>
      <c r="B279" t="s" s="64">
        <f>_xlfn.XLOOKUP($A279,'(backend scoring)'!$V$2:$V$333,'(backend scoring)'!$A$2:$A$333,"")</f>
      </c>
      <c r="C279" t="s" s="64">
        <f>_xlfn.IFERROR(VLOOKUP($B279,'Institution Evaluation'!$A$55:$F$346,2,0),_xlfn.IFERROR(VLOOKUP($B279,'Privacy Analyst Evaluation'!$A$46:$F$120,2,0),""))&amp;""</f>
      </c>
      <c r="D279" t="s" s="64">
        <f>_xlfn.IFERROR(VLOOKUP($B279,'Institution Evaluation'!$A$55:$F$346,3,0),_xlfn.IFERROR(VLOOKUP($B279,'Privacy Analyst Evaluation'!$A$46:$F$120,3,0),""))&amp;""</f>
      </c>
      <c r="E279" t="s" s="64">
        <f>_xlfn.IFERROR(VLOOKUP($B279,'Institution Evaluation'!$A$55:$F$346,4,0),_xlfn.IFERROR(VLOOKUP($B279,'Privacy Analyst Evaluation'!$A$46:$F$120,4,0),""))&amp;""</f>
      </c>
      <c r="F279" t="s" s="64">
        <f>_xlfn.IFERROR(VLOOKUP($B279,'Institution Evaluation'!$A$55:$F$346,6,0),_xlfn.IFERROR(VLOOKUP($B279,'Privacy Analyst Evaluation'!$A$46:$F$120,6,0),""))&amp;""</f>
      </c>
      <c r="G279" s="340"/>
      <c r="H279" t="s" s="64">
        <f>_xlfn.IFERROR(IF($H278+1&gt;'(backend scoring)'!$Q$335,"",$H278+1),"")</f>
      </c>
      <c r="I279" t="s" s="64">
        <f>_xlfn.XLOOKUP($H279,'(backend scoring)'!$S$2:$S$333,'(backend scoring)'!$A$2:$A$333,"")</f>
      </c>
      <c r="J279" t="s" s="64">
        <f>_xlfn.IFERROR(VLOOKUP($I279,'Institution Evaluation'!$A$55:$F$346,2,0),_xlfn.IFERROR(VLOOKUP($I279,'Privacy Analyst Evaluation'!$A$46:$F$120,2,0),""))</f>
      </c>
      <c r="K279" t="s" s="64">
        <f>_xlfn.IFERROR(VLOOKUP($I279,'Institution Evaluation'!$A$55:$F$346,3,0),_xlfn.IFERROR(VLOOKUP($I279,'Privacy Analyst Evaluation'!$A$46:$F$120,3,0),""))&amp;""</f>
      </c>
      <c r="L279" t="s" s="64">
        <f>_xlfn.IFERROR(VLOOKUP($I279,'Institution Evaluation'!$A$55:$F$346,4,0),_xlfn.IFERROR(VLOOKUP($I279,'Privacy Analyst Evaluation'!$A$46:$F$120,4,0),""))&amp;""</f>
      </c>
      <c r="M279" t="s" s="64">
        <f>_xlfn.IFERROR(VLOOKUP($I279,'Institution Evaluation'!$A$55:$F$346,6,0),_xlfn.IFERROR(VLOOKUP($I279,'Privacy Analyst Evaluation'!$A$46:$F$120,6,0),""))&amp;""</f>
      </c>
      <c r="N279" s="338"/>
    </row>
    <row r="280" ht="18" customHeight="1">
      <c r="A280" t="s" s="64">
        <f>_xlfn.IFERROR(IF($A279+1&gt;'(backend scoring)'!$T$335,"",$A279+1),"")</f>
      </c>
      <c r="B280" t="s" s="64">
        <f>_xlfn.XLOOKUP($A280,'(backend scoring)'!$V$2:$V$333,'(backend scoring)'!$A$2:$A$333,"")</f>
      </c>
      <c r="C280" t="s" s="64">
        <f>_xlfn.IFERROR(VLOOKUP($B280,'Institution Evaluation'!$A$55:$F$346,2,0),_xlfn.IFERROR(VLOOKUP($B280,'Privacy Analyst Evaluation'!$A$46:$F$120,2,0),""))&amp;""</f>
      </c>
      <c r="D280" t="s" s="64">
        <f>_xlfn.IFERROR(VLOOKUP($B280,'Institution Evaluation'!$A$55:$F$346,3,0),_xlfn.IFERROR(VLOOKUP($B280,'Privacy Analyst Evaluation'!$A$46:$F$120,3,0),""))&amp;""</f>
      </c>
      <c r="E280" t="s" s="64">
        <f>_xlfn.IFERROR(VLOOKUP($B280,'Institution Evaluation'!$A$55:$F$346,4,0),_xlfn.IFERROR(VLOOKUP($B280,'Privacy Analyst Evaluation'!$A$46:$F$120,4,0),""))&amp;""</f>
      </c>
      <c r="F280" t="s" s="64">
        <f>_xlfn.IFERROR(VLOOKUP($B280,'Institution Evaluation'!$A$55:$F$346,6,0),_xlfn.IFERROR(VLOOKUP($B280,'Privacy Analyst Evaluation'!$A$46:$F$120,6,0),""))&amp;""</f>
      </c>
      <c r="G280" s="340"/>
      <c r="H280" t="s" s="64">
        <f>_xlfn.IFERROR(IF($H279+1&gt;'(backend scoring)'!$Q$335,"",$H279+1),"")</f>
      </c>
      <c r="I280" t="s" s="64">
        <f>_xlfn.XLOOKUP($H280,'(backend scoring)'!$S$2:$S$333,'(backend scoring)'!$A$2:$A$333,"")</f>
      </c>
      <c r="J280" t="s" s="64">
        <f>_xlfn.IFERROR(VLOOKUP($I280,'Institution Evaluation'!$A$55:$F$346,2,0),_xlfn.IFERROR(VLOOKUP($I280,'Privacy Analyst Evaluation'!$A$46:$F$120,2,0),""))</f>
      </c>
      <c r="K280" t="s" s="64">
        <f>_xlfn.IFERROR(VLOOKUP($I280,'Institution Evaluation'!$A$55:$F$346,3,0),_xlfn.IFERROR(VLOOKUP($I280,'Privacy Analyst Evaluation'!$A$46:$F$120,3,0),""))&amp;""</f>
      </c>
      <c r="L280" t="s" s="64">
        <f>_xlfn.IFERROR(VLOOKUP($I280,'Institution Evaluation'!$A$55:$F$346,4,0),_xlfn.IFERROR(VLOOKUP($I280,'Privacy Analyst Evaluation'!$A$46:$F$120,4,0),""))&amp;""</f>
      </c>
      <c r="M280" t="s" s="64">
        <f>_xlfn.IFERROR(VLOOKUP($I280,'Institution Evaluation'!$A$55:$F$346,6,0),_xlfn.IFERROR(VLOOKUP($I280,'Privacy Analyst Evaluation'!$A$46:$F$120,6,0),""))&amp;""</f>
      </c>
      <c r="N280" s="338"/>
    </row>
    <row r="281" ht="18" customHeight="1">
      <c r="A281" t="s" s="64">
        <f>_xlfn.IFERROR(IF($A280+1&gt;'(backend scoring)'!$T$335,"",$A280+1),"")</f>
      </c>
      <c r="B281" t="s" s="64">
        <f>_xlfn.XLOOKUP($A281,'(backend scoring)'!$V$2:$V$333,'(backend scoring)'!$A$2:$A$333,"")</f>
      </c>
      <c r="C281" t="s" s="64">
        <f>_xlfn.IFERROR(VLOOKUP($B281,'Institution Evaluation'!$A$55:$F$346,2,0),_xlfn.IFERROR(VLOOKUP($B281,'Privacy Analyst Evaluation'!$A$46:$F$120,2,0),""))&amp;""</f>
      </c>
      <c r="D281" t="s" s="64">
        <f>_xlfn.IFERROR(VLOOKUP($B281,'Institution Evaluation'!$A$55:$F$346,3,0),_xlfn.IFERROR(VLOOKUP($B281,'Privacy Analyst Evaluation'!$A$46:$F$120,3,0),""))&amp;""</f>
      </c>
      <c r="E281" t="s" s="64">
        <f>_xlfn.IFERROR(VLOOKUP($B281,'Institution Evaluation'!$A$55:$F$346,4,0),_xlfn.IFERROR(VLOOKUP($B281,'Privacy Analyst Evaluation'!$A$46:$F$120,4,0),""))&amp;""</f>
      </c>
      <c r="F281" t="s" s="64">
        <f>_xlfn.IFERROR(VLOOKUP($B281,'Institution Evaluation'!$A$55:$F$346,6,0),_xlfn.IFERROR(VLOOKUP($B281,'Privacy Analyst Evaluation'!$A$46:$F$120,6,0),""))&amp;""</f>
      </c>
      <c r="G281" s="340"/>
      <c r="H281" t="s" s="64">
        <f>_xlfn.IFERROR(IF($H280+1&gt;'(backend scoring)'!$Q$335,"",$H280+1),"")</f>
      </c>
      <c r="I281" t="s" s="64">
        <f>_xlfn.XLOOKUP($H281,'(backend scoring)'!$S$2:$S$333,'(backend scoring)'!$A$2:$A$333,"")</f>
      </c>
      <c r="J281" t="s" s="64">
        <f>_xlfn.IFERROR(VLOOKUP($I281,'Institution Evaluation'!$A$55:$F$346,2,0),_xlfn.IFERROR(VLOOKUP($I281,'Privacy Analyst Evaluation'!$A$46:$F$120,2,0),""))</f>
      </c>
      <c r="K281" t="s" s="64">
        <f>_xlfn.IFERROR(VLOOKUP($I281,'Institution Evaluation'!$A$55:$F$346,3,0),_xlfn.IFERROR(VLOOKUP($I281,'Privacy Analyst Evaluation'!$A$46:$F$120,3,0),""))&amp;""</f>
      </c>
      <c r="L281" t="s" s="64">
        <f>_xlfn.IFERROR(VLOOKUP($I281,'Institution Evaluation'!$A$55:$F$346,4,0),_xlfn.IFERROR(VLOOKUP($I281,'Privacy Analyst Evaluation'!$A$46:$F$120,4,0),""))&amp;""</f>
      </c>
      <c r="M281" t="s" s="64">
        <f>_xlfn.IFERROR(VLOOKUP($I281,'Institution Evaluation'!$A$55:$F$346,6,0),_xlfn.IFERROR(VLOOKUP($I281,'Privacy Analyst Evaluation'!$A$46:$F$120,6,0),""))&amp;""</f>
      </c>
      <c r="N281" s="338"/>
    </row>
    <row r="282" ht="18" customHeight="1">
      <c r="A282" t="s" s="64">
        <f>_xlfn.IFERROR(IF($A281+1&gt;'(backend scoring)'!$T$335,"",$A281+1),"")</f>
      </c>
      <c r="B282" t="s" s="64">
        <f>_xlfn.XLOOKUP($A282,'(backend scoring)'!$V$2:$V$333,'(backend scoring)'!$A$2:$A$333,"")</f>
      </c>
      <c r="C282" t="s" s="64">
        <f>_xlfn.IFERROR(VLOOKUP($B282,'Institution Evaluation'!$A$55:$F$346,2,0),_xlfn.IFERROR(VLOOKUP($B282,'Privacy Analyst Evaluation'!$A$46:$F$120,2,0),""))&amp;""</f>
      </c>
      <c r="D282" t="s" s="64">
        <f>_xlfn.IFERROR(VLOOKUP($B282,'Institution Evaluation'!$A$55:$F$346,3,0),_xlfn.IFERROR(VLOOKUP($B282,'Privacy Analyst Evaluation'!$A$46:$F$120,3,0),""))&amp;""</f>
      </c>
      <c r="E282" t="s" s="64">
        <f>_xlfn.IFERROR(VLOOKUP($B282,'Institution Evaluation'!$A$55:$F$346,4,0),_xlfn.IFERROR(VLOOKUP($B282,'Privacy Analyst Evaluation'!$A$46:$F$120,4,0),""))&amp;""</f>
      </c>
      <c r="F282" t="s" s="64">
        <f>_xlfn.IFERROR(VLOOKUP($B282,'Institution Evaluation'!$A$55:$F$346,6,0),_xlfn.IFERROR(VLOOKUP($B282,'Privacy Analyst Evaluation'!$A$46:$F$120,6,0),""))&amp;""</f>
      </c>
      <c r="G282" s="340"/>
      <c r="H282" t="s" s="64">
        <f>_xlfn.IFERROR(IF($H281+1&gt;'(backend scoring)'!$Q$335,"",$H281+1),"")</f>
      </c>
      <c r="I282" t="s" s="64">
        <f>_xlfn.XLOOKUP($H282,'(backend scoring)'!$S$2:$S$333,'(backend scoring)'!$A$2:$A$333,"")</f>
      </c>
      <c r="J282" t="s" s="64">
        <f>_xlfn.IFERROR(VLOOKUP($I282,'Institution Evaluation'!$A$55:$F$346,2,0),_xlfn.IFERROR(VLOOKUP($I282,'Privacy Analyst Evaluation'!$A$46:$F$120,2,0),""))</f>
      </c>
      <c r="K282" t="s" s="64">
        <f>_xlfn.IFERROR(VLOOKUP($I282,'Institution Evaluation'!$A$55:$F$346,3,0),_xlfn.IFERROR(VLOOKUP($I282,'Privacy Analyst Evaluation'!$A$46:$F$120,3,0),""))&amp;""</f>
      </c>
      <c r="L282" t="s" s="64">
        <f>_xlfn.IFERROR(VLOOKUP($I282,'Institution Evaluation'!$A$55:$F$346,4,0),_xlfn.IFERROR(VLOOKUP($I282,'Privacy Analyst Evaluation'!$A$46:$F$120,4,0),""))&amp;""</f>
      </c>
      <c r="M282" t="s" s="64">
        <f>_xlfn.IFERROR(VLOOKUP($I282,'Institution Evaluation'!$A$55:$F$346,6,0),_xlfn.IFERROR(VLOOKUP($I282,'Privacy Analyst Evaluation'!$A$46:$F$120,6,0),""))&amp;""</f>
      </c>
      <c r="N282" s="338"/>
    </row>
    <row r="283" ht="18" customHeight="1">
      <c r="A283" t="s" s="64">
        <f>_xlfn.IFERROR(IF($A282+1&gt;'(backend scoring)'!$T$335,"",$A282+1),"")</f>
      </c>
      <c r="B283" t="s" s="64">
        <f>_xlfn.XLOOKUP($A283,'(backend scoring)'!$V$2:$V$333,'(backend scoring)'!$A$2:$A$333,"")</f>
      </c>
      <c r="C283" t="s" s="64">
        <f>_xlfn.IFERROR(VLOOKUP($B283,'Institution Evaluation'!$A$55:$F$346,2,0),_xlfn.IFERROR(VLOOKUP($B283,'Privacy Analyst Evaluation'!$A$46:$F$120,2,0),""))&amp;""</f>
      </c>
      <c r="D283" t="s" s="64">
        <f>_xlfn.IFERROR(VLOOKUP($B283,'Institution Evaluation'!$A$55:$F$346,3,0),_xlfn.IFERROR(VLOOKUP($B283,'Privacy Analyst Evaluation'!$A$46:$F$120,3,0),""))&amp;""</f>
      </c>
      <c r="E283" t="s" s="64">
        <f>_xlfn.IFERROR(VLOOKUP($B283,'Institution Evaluation'!$A$55:$F$346,4,0),_xlfn.IFERROR(VLOOKUP($B283,'Privacy Analyst Evaluation'!$A$46:$F$120,4,0),""))&amp;""</f>
      </c>
      <c r="F283" t="s" s="64">
        <f>_xlfn.IFERROR(VLOOKUP($B283,'Institution Evaluation'!$A$55:$F$346,6,0),_xlfn.IFERROR(VLOOKUP($B283,'Privacy Analyst Evaluation'!$A$46:$F$120,6,0),""))&amp;""</f>
      </c>
      <c r="G283" s="340"/>
      <c r="H283" t="s" s="64">
        <f>_xlfn.IFERROR(IF($H282+1&gt;'(backend scoring)'!$Q$335,"",$H282+1),"")</f>
      </c>
      <c r="I283" t="s" s="64">
        <f>_xlfn.XLOOKUP($H283,'(backend scoring)'!$S$2:$S$333,'(backend scoring)'!$A$2:$A$333,"")</f>
      </c>
      <c r="J283" t="s" s="64">
        <f>_xlfn.IFERROR(VLOOKUP($I283,'Institution Evaluation'!$A$55:$F$346,2,0),_xlfn.IFERROR(VLOOKUP($I283,'Privacy Analyst Evaluation'!$A$46:$F$120,2,0),""))</f>
      </c>
      <c r="K283" t="s" s="64">
        <f>_xlfn.IFERROR(VLOOKUP($I283,'Institution Evaluation'!$A$55:$F$346,3,0),_xlfn.IFERROR(VLOOKUP($I283,'Privacy Analyst Evaluation'!$A$46:$F$120,3,0),""))&amp;""</f>
      </c>
      <c r="L283" t="s" s="64">
        <f>_xlfn.IFERROR(VLOOKUP($I283,'Institution Evaluation'!$A$55:$F$346,4,0),_xlfn.IFERROR(VLOOKUP($I283,'Privacy Analyst Evaluation'!$A$46:$F$120,4,0),""))&amp;""</f>
      </c>
      <c r="M283" t="s" s="64">
        <f>_xlfn.IFERROR(VLOOKUP($I283,'Institution Evaluation'!$A$55:$F$346,6,0),_xlfn.IFERROR(VLOOKUP($I283,'Privacy Analyst Evaluation'!$A$46:$F$120,6,0),""))&amp;""</f>
      </c>
      <c r="N283" s="338"/>
    </row>
    <row r="284" ht="18" customHeight="1">
      <c r="A284" t="s" s="64">
        <f>_xlfn.IFERROR(IF($A283+1&gt;'(backend scoring)'!$T$335,"",$A283+1),"")</f>
      </c>
      <c r="B284" t="s" s="64">
        <f>_xlfn.XLOOKUP($A284,'(backend scoring)'!$V$2:$V$333,'(backend scoring)'!$A$2:$A$333,"")</f>
      </c>
      <c r="C284" t="s" s="64">
        <f>_xlfn.IFERROR(VLOOKUP($B284,'Institution Evaluation'!$A$55:$F$346,2,0),_xlfn.IFERROR(VLOOKUP($B284,'Privacy Analyst Evaluation'!$A$46:$F$120,2,0),""))&amp;""</f>
      </c>
      <c r="D284" t="s" s="64">
        <f>_xlfn.IFERROR(VLOOKUP($B284,'Institution Evaluation'!$A$55:$F$346,3,0),_xlfn.IFERROR(VLOOKUP($B284,'Privacy Analyst Evaluation'!$A$46:$F$120,3,0),""))&amp;""</f>
      </c>
      <c r="E284" t="s" s="64">
        <f>_xlfn.IFERROR(VLOOKUP($B284,'Institution Evaluation'!$A$55:$F$346,4,0),_xlfn.IFERROR(VLOOKUP($B284,'Privacy Analyst Evaluation'!$A$46:$F$120,4,0),""))&amp;""</f>
      </c>
      <c r="F284" t="s" s="64">
        <f>_xlfn.IFERROR(VLOOKUP($B284,'Institution Evaluation'!$A$55:$F$346,6,0),_xlfn.IFERROR(VLOOKUP($B284,'Privacy Analyst Evaluation'!$A$46:$F$120,6,0),""))&amp;""</f>
      </c>
      <c r="G284" s="340"/>
      <c r="H284" t="s" s="64">
        <f>_xlfn.IFERROR(IF($H283+1&gt;'(backend scoring)'!$Q$335,"",$H283+1),"")</f>
      </c>
      <c r="I284" t="s" s="64">
        <f>_xlfn.XLOOKUP($H284,'(backend scoring)'!$S$2:$S$333,'(backend scoring)'!$A$2:$A$333,"")</f>
      </c>
      <c r="J284" t="s" s="64">
        <f>_xlfn.IFERROR(VLOOKUP($I284,'Institution Evaluation'!$A$55:$F$346,2,0),_xlfn.IFERROR(VLOOKUP($I284,'Privacy Analyst Evaluation'!$A$46:$F$120,2,0),""))</f>
      </c>
      <c r="K284" t="s" s="64">
        <f>_xlfn.IFERROR(VLOOKUP($I284,'Institution Evaluation'!$A$55:$F$346,3,0),_xlfn.IFERROR(VLOOKUP($I284,'Privacy Analyst Evaluation'!$A$46:$F$120,3,0),""))&amp;""</f>
      </c>
      <c r="L284" t="s" s="64">
        <f>_xlfn.IFERROR(VLOOKUP($I284,'Institution Evaluation'!$A$55:$F$346,4,0),_xlfn.IFERROR(VLOOKUP($I284,'Privacy Analyst Evaluation'!$A$46:$F$120,4,0),""))&amp;""</f>
      </c>
      <c r="M284" t="s" s="64">
        <f>_xlfn.IFERROR(VLOOKUP($I284,'Institution Evaluation'!$A$55:$F$346,6,0),_xlfn.IFERROR(VLOOKUP($I284,'Privacy Analyst Evaluation'!$A$46:$F$120,6,0),""))&amp;""</f>
      </c>
      <c r="N284" s="338"/>
    </row>
    <row r="285" ht="18" customHeight="1">
      <c r="A285" t="s" s="64">
        <f>_xlfn.IFERROR(IF($A284+1&gt;'(backend scoring)'!$T$335,"",$A284+1),"")</f>
      </c>
      <c r="B285" t="s" s="64">
        <f>_xlfn.XLOOKUP($A285,'(backend scoring)'!$V$2:$V$333,'(backend scoring)'!$A$2:$A$333,"")</f>
      </c>
      <c r="C285" t="s" s="64">
        <f>_xlfn.IFERROR(VLOOKUP($B285,'Institution Evaluation'!$A$55:$F$346,2,0),_xlfn.IFERROR(VLOOKUP($B285,'Privacy Analyst Evaluation'!$A$46:$F$120,2,0),""))&amp;""</f>
      </c>
      <c r="D285" t="s" s="64">
        <f>_xlfn.IFERROR(VLOOKUP($B285,'Institution Evaluation'!$A$55:$F$346,3,0),_xlfn.IFERROR(VLOOKUP($B285,'Privacy Analyst Evaluation'!$A$46:$F$120,3,0),""))&amp;""</f>
      </c>
      <c r="E285" t="s" s="64">
        <f>_xlfn.IFERROR(VLOOKUP($B285,'Institution Evaluation'!$A$55:$F$346,4,0),_xlfn.IFERROR(VLOOKUP($B285,'Privacy Analyst Evaluation'!$A$46:$F$120,4,0),""))&amp;""</f>
      </c>
      <c r="F285" t="s" s="64">
        <f>_xlfn.IFERROR(VLOOKUP($B285,'Institution Evaluation'!$A$55:$F$346,6,0),_xlfn.IFERROR(VLOOKUP($B285,'Privacy Analyst Evaluation'!$A$46:$F$120,6,0),""))&amp;""</f>
      </c>
      <c r="G285" s="340"/>
      <c r="H285" t="s" s="64">
        <f>_xlfn.IFERROR(IF($H284+1&gt;'(backend scoring)'!$Q$335,"",$H284+1),"")</f>
      </c>
      <c r="I285" t="s" s="64">
        <f>_xlfn.XLOOKUP($H285,'(backend scoring)'!$S$2:$S$333,'(backend scoring)'!$A$2:$A$333,"")</f>
      </c>
      <c r="J285" t="s" s="64">
        <f>_xlfn.IFERROR(VLOOKUP($I285,'Institution Evaluation'!$A$55:$F$346,2,0),_xlfn.IFERROR(VLOOKUP($I285,'Privacy Analyst Evaluation'!$A$46:$F$120,2,0),""))</f>
      </c>
      <c r="K285" t="s" s="64">
        <f>_xlfn.IFERROR(VLOOKUP($I285,'Institution Evaluation'!$A$55:$F$346,3,0),_xlfn.IFERROR(VLOOKUP($I285,'Privacy Analyst Evaluation'!$A$46:$F$120,3,0),""))&amp;""</f>
      </c>
      <c r="L285" t="s" s="64">
        <f>_xlfn.IFERROR(VLOOKUP($I285,'Institution Evaluation'!$A$55:$F$346,4,0),_xlfn.IFERROR(VLOOKUP($I285,'Privacy Analyst Evaluation'!$A$46:$F$120,4,0),""))&amp;""</f>
      </c>
      <c r="M285" t="s" s="64">
        <f>_xlfn.IFERROR(VLOOKUP($I285,'Institution Evaluation'!$A$55:$F$346,6,0),_xlfn.IFERROR(VLOOKUP($I285,'Privacy Analyst Evaluation'!$A$46:$F$120,6,0),""))&amp;""</f>
      </c>
      <c r="N285" s="338"/>
    </row>
    <row r="286" ht="18" customHeight="1">
      <c r="A286" t="s" s="64">
        <f>_xlfn.IFERROR(IF($A285+1&gt;'(backend scoring)'!$T$335,"",$A285+1),"")</f>
      </c>
      <c r="B286" t="s" s="64">
        <f>_xlfn.XLOOKUP($A286,'(backend scoring)'!$V$2:$V$333,'(backend scoring)'!$A$2:$A$333,"")</f>
      </c>
      <c r="C286" t="s" s="64">
        <f>_xlfn.IFERROR(VLOOKUP($B286,'Institution Evaluation'!$A$55:$F$346,2,0),_xlfn.IFERROR(VLOOKUP($B286,'Privacy Analyst Evaluation'!$A$46:$F$120,2,0),""))&amp;""</f>
      </c>
      <c r="D286" t="s" s="64">
        <f>_xlfn.IFERROR(VLOOKUP($B286,'Institution Evaluation'!$A$55:$F$346,3,0),_xlfn.IFERROR(VLOOKUP($B286,'Privacy Analyst Evaluation'!$A$46:$F$120,3,0),""))&amp;""</f>
      </c>
      <c r="E286" t="s" s="64">
        <f>_xlfn.IFERROR(VLOOKUP($B286,'Institution Evaluation'!$A$55:$F$346,4,0),_xlfn.IFERROR(VLOOKUP($B286,'Privacy Analyst Evaluation'!$A$46:$F$120,4,0),""))&amp;""</f>
      </c>
      <c r="F286" t="s" s="64">
        <f>_xlfn.IFERROR(VLOOKUP($B286,'Institution Evaluation'!$A$55:$F$346,6,0),_xlfn.IFERROR(VLOOKUP($B286,'Privacy Analyst Evaluation'!$A$46:$F$120,6,0),""))&amp;""</f>
      </c>
      <c r="G286" s="340"/>
      <c r="H286" t="s" s="64">
        <f>_xlfn.IFERROR(IF($H285+1&gt;'(backend scoring)'!$Q$335,"",$H285+1),"")</f>
      </c>
      <c r="I286" t="s" s="64">
        <f>_xlfn.XLOOKUP($H286,'(backend scoring)'!$S$2:$S$333,'(backend scoring)'!$A$2:$A$333,"")</f>
      </c>
      <c r="J286" t="s" s="64">
        <f>_xlfn.IFERROR(VLOOKUP($I286,'Institution Evaluation'!$A$55:$F$346,2,0),_xlfn.IFERROR(VLOOKUP($I286,'Privacy Analyst Evaluation'!$A$46:$F$120,2,0),""))</f>
      </c>
      <c r="K286" t="s" s="64">
        <f>_xlfn.IFERROR(VLOOKUP($I286,'Institution Evaluation'!$A$55:$F$346,3,0),_xlfn.IFERROR(VLOOKUP($I286,'Privacy Analyst Evaluation'!$A$46:$F$120,3,0),""))&amp;""</f>
      </c>
      <c r="L286" t="s" s="64">
        <f>_xlfn.IFERROR(VLOOKUP($I286,'Institution Evaluation'!$A$55:$F$346,4,0),_xlfn.IFERROR(VLOOKUP($I286,'Privacy Analyst Evaluation'!$A$46:$F$120,4,0),""))&amp;""</f>
      </c>
      <c r="M286" t="s" s="64">
        <f>_xlfn.IFERROR(VLOOKUP($I286,'Institution Evaluation'!$A$55:$F$346,6,0),_xlfn.IFERROR(VLOOKUP($I286,'Privacy Analyst Evaluation'!$A$46:$F$120,6,0),""))&amp;""</f>
      </c>
      <c r="N286" s="338"/>
    </row>
    <row r="287" ht="18" customHeight="1">
      <c r="A287" t="s" s="64">
        <f>_xlfn.IFERROR(IF($A286+1&gt;'(backend scoring)'!$T$335,"",$A286+1),"")</f>
      </c>
      <c r="B287" t="s" s="64">
        <f>_xlfn.XLOOKUP($A287,'(backend scoring)'!$V$2:$V$333,'(backend scoring)'!$A$2:$A$333,"")</f>
      </c>
      <c r="C287" t="s" s="64">
        <f>_xlfn.IFERROR(VLOOKUP($B287,'Institution Evaluation'!$A$55:$F$346,2,0),_xlfn.IFERROR(VLOOKUP($B287,'Privacy Analyst Evaluation'!$A$46:$F$120,2,0),""))&amp;""</f>
      </c>
      <c r="D287" t="s" s="64">
        <f>_xlfn.IFERROR(VLOOKUP($B287,'Institution Evaluation'!$A$55:$F$346,3,0),_xlfn.IFERROR(VLOOKUP($B287,'Privacy Analyst Evaluation'!$A$46:$F$120,3,0),""))&amp;""</f>
      </c>
      <c r="E287" t="s" s="64">
        <f>_xlfn.IFERROR(VLOOKUP($B287,'Institution Evaluation'!$A$55:$F$346,4,0),_xlfn.IFERROR(VLOOKUP($B287,'Privacy Analyst Evaluation'!$A$46:$F$120,4,0),""))&amp;""</f>
      </c>
      <c r="F287" t="s" s="64">
        <f>_xlfn.IFERROR(VLOOKUP($B287,'Institution Evaluation'!$A$55:$F$346,6,0),_xlfn.IFERROR(VLOOKUP($B287,'Privacy Analyst Evaluation'!$A$46:$F$120,6,0),""))&amp;""</f>
      </c>
      <c r="G287" s="340"/>
      <c r="H287" t="s" s="64">
        <f>_xlfn.IFERROR(IF($H286+1&gt;'(backend scoring)'!$Q$335,"",$H286+1),"")</f>
      </c>
      <c r="I287" t="s" s="64">
        <f>_xlfn.XLOOKUP($H287,'(backend scoring)'!$S$2:$S$333,'(backend scoring)'!$A$2:$A$333,"")</f>
      </c>
      <c r="J287" t="s" s="64">
        <f>_xlfn.IFERROR(VLOOKUP($I287,'Institution Evaluation'!$A$55:$F$346,2,0),_xlfn.IFERROR(VLOOKUP($I287,'Privacy Analyst Evaluation'!$A$46:$F$120,2,0),""))</f>
      </c>
      <c r="K287" t="s" s="64">
        <f>_xlfn.IFERROR(VLOOKUP($I287,'Institution Evaluation'!$A$55:$F$346,3,0),_xlfn.IFERROR(VLOOKUP($I287,'Privacy Analyst Evaluation'!$A$46:$F$120,3,0),""))&amp;""</f>
      </c>
      <c r="L287" t="s" s="64">
        <f>_xlfn.IFERROR(VLOOKUP($I287,'Institution Evaluation'!$A$55:$F$346,4,0),_xlfn.IFERROR(VLOOKUP($I287,'Privacy Analyst Evaluation'!$A$46:$F$120,4,0),""))&amp;""</f>
      </c>
      <c r="M287" t="s" s="64">
        <f>_xlfn.IFERROR(VLOOKUP($I287,'Institution Evaluation'!$A$55:$F$346,6,0),_xlfn.IFERROR(VLOOKUP($I287,'Privacy Analyst Evaluation'!$A$46:$F$120,6,0),""))&amp;""</f>
      </c>
      <c r="N287" s="338"/>
    </row>
    <row r="288" ht="18" customHeight="1">
      <c r="A288" t="s" s="64">
        <f>_xlfn.IFERROR(IF($A287+1&gt;'(backend scoring)'!$T$335,"",$A287+1),"")</f>
      </c>
      <c r="B288" t="s" s="64">
        <f>_xlfn.XLOOKUP($A288,'(backend scoring)'!$V$2:$V$333,'(backend scoring)'!$A$2:$A$333,"")</f>
      </c>
      <c r="C288" t="s" s="64">
        <f>_xlfn.IFERROR(VLOOKUP($B288,'Institution Evaluation'!$A$55:$F$346,2,0),_xlfn.IFERROR(VLOOKUP($B288,'Privacy Analyst Evaluation'!$A$46:$F$120,2,0),""))&amp;""</f>
      </c>
      <c r="D288" t="s" s="64">
        <f>_xlfn.IFERROR(VLOOKUP($B288,'Institution Evaluation'!$A$55:$F$346,3,0),_xlfn.IFERROR(VLOOKUP($B288,'Privacy Analyst Evaluation'!$A$46:$F$120,3,0),""))&amp;""</f>
      </c>
      <c r="E288" t="s" s="64">
        <f>_xlfn.IFERROR(VLOOKUP($B288,'Institution Evaluation'!$A$55:$F$346,4,0),_xlfn.IFERROR(VLOOKUP($B288,'Privacy Analyst Evaluation'!$A$46:$F$120,4,0),""))&amp;""</f>
      </c>
      <c r="F288" t="s" s="64">
        <f>_xlfn.IFERROR(VLOOKUP($B288,'Institution Evaluation'!$A$55:$F$346,6,0),_xlfn.IFERROR(VLOOKUP($B288,'Privacy Analyst Evaluation'!$A$46:$F$120,6,0),""))&amp;""</f>
      </c>
      <c r="G288" s="340"/>
      <c r="H288" t="s" s="64">
        <f>_xlfn.IFERROR(IF($H287+1&gt;'(backend scoring)'!$Q$335,"",$H287+1),"")</f>
      </c>
      <c r="I288" t="s" s="64">
        <f>_xlfn.XLOOKUP($H288,'(backend scoring)'!$S$2:$S$333,'(backend scoring)'!$A$2:$A$333,"")</f>
      </c>
      <c r="J288" t="s" s="64">
        <f>_xlfn.IFERROR(VLOOKUP($I288,'Institution Evaluation'!$A$55:$F$346,2,0),_xlfn.IFERROR(VLOOKUP($I288,'Privacy Analyst Evaluation'!$A$46:$F$120,2,0),""))</f>
      </c>
      <c r="K288" t="s" s="64">
        <f>_xlfn.IFERROR(VLOOKUP($I288,'Institution Evaluation'!$A$55:$F$346,3,0),_xlfn.IFERROR(VLOOKUP($I288,'Privacy Analyst Evaluation'!$A$46:$F$120,3,0),""))&amp;""</f>
      </c>
      <c r="L288" t="s" s="64">
        <f>_xlfn.IFERROR(VLOOKUP($I288,'Institution Evaluation'!$A$55:$F$346,4,0),_xlfn.IFERROR(VLOOKUP($I288,'Privacy Analyst Evaluation'!$A$46:$F$120,4,0),""))&amp;""</f>
      </c>
      <c r="M288" t="s" s="64">
        <f>_xlfn.IFERROR(VLOOKUP($I288,'Institution Evaluation'!$A$55:$F$346,6,0),_xlfn.IFERROR(VLOOKUP($I288,'Privacy Analyst Evaluation'!$A$46:$F$120,6,0),""))&amp;""</f>
      </c>
      <c r="N288" s="338"/>
    </row>
    <row r="289" ht="18" customHeight="1">
      <c r="A289" t="s" s="64">
        <f>_xlfn.IFERROR(IF($A288+1&gt;'(backend scoring)'!$T$335,"",$A288+1),"")</f>
      </c>
      <c r="B289" t="s" s="64">
        <f>_xlfn.XLOOKUP($A289,'(backend scoring)'!$V$2:$V$333,'(backend scoring)'!$A$2:$A$333,"")</f>
      </c>
      <c r="C289" t="s" s="64">
        <f>_xlfn.IFERROR(VLOOKUP($B289,'Institution Evaluation'!$A$55:$F$346,2,0),_xlfn.IFERROR(VLOOKUP($B289,'Privacy Analyst Evaluation'!$A$46:$F$120,2,0),""))&amp;""</f>
      </c>
      <c r="D289" t="s" s="64">
        <f>_xlfn.IFERROR(VLOOKUP($B289,'Institution Evaluation'!$A$55:$F$346,3,0),_xlfn.IFERROR(VLOOKUP($B289,'Privacy Analyst Evaluation'!$A$46:$F$120,3,0),""))&amp;""</f>
      </c>
      <c r="E289" t="s" s="64">
        <f>_xlfn.IFERROR(VLOOKUP($B289,'Institution Evaluation'!$A$55:$F$346,4,0),_xlfn.IFERROR(VLOOKUP($B289,'Privacy Analyst Evaluation'!$A$46:$F$120,4,0),""))&amp;""</f>
      </c>
      <c r="F289" t="s" s="64">
        <f>_xlfn.IFERROR(VLOOKUP($B289,'Institution Evaluation'!$A$55:$F$346,6,0),_xlfn.IFERROR(VLOOKUP($B289,'Privacy Analyst Evaluation'!$A$46:$F$120,6,0),""))&amp;""</f>
      </c>
      <c r="G289" s="340"/>
      <c r="H289" t="s" s="64">
        <f>_xlfn.IFERROR(IF($H288+1&gt;'(backend scoring)'!$Q$335,"",$H288+1),"")</f>
      </c>
      <c r="I289" t="s" s="64">
        <f>_xlfn.XLOOKUP($H289,'(backend scoring)'!$S$2:$S$333,'(backend scoring)'!$A$2:$A$333,"")</f>
      </c>
      <c r="J289" t="s" s="64">
        <f>_xlfn.IFERROR(VLOOKUP($I289,'Institution Evaluation'!$A$55:$F$346,2,0),_xlfn.IFERROR(VLOOKUP($I289,'Privacy Analyst Evaluation'!$A$46:$F$120,2,0),""))</f>
      </c>
      <c r="K289" t="s" s="64">
        <f>_xlfn.IFERROR(VLOOKUP($I289,'Institution Evaluation'!$A$55:$F$346,3,0),_xlfn.IFERROR(VLOOKUP($I289,'Privacy Analyst Evaluation'!$A$46:$F$120,3,0),""))&amp;""</f>
      </c>
      <c r="L289" t="s" s="64">
        <f>_xlfn.IFERROR(VLOOKUP($I289,'Institution Evaluation'!$A$55:$F$346,4,0),_xlfn.IFERROR(VLOOKUP($I289,'Privacy Analyst Evaluation'!$A$46:$F$120,4,0),""))&amp;""</f>
      </c>
      <c r="M289" t="s" s="64">
        <f>_xlfn.IFERROR(VLOOKUP($I289,'Institution Evaluation'!$A$55:$F$346,6,0),_xlfn.IFERROR(VLOOKUP($I289,'Privacy Analyst Evaluation'!$A$46:$F$120,6,0),""))&amp;""</f>
      </c>
      <c r="N289" s="338"/>
    </row>
    <row r="290" ht="18" customHeight="1">
      <c r="A290" t="s" s="64">
        <f>_xlfn.IFERROR(IF($A289+1&gt;'(backend scoring)'!$T$335,"",$A289+1),"")</f>
      </c>
      <c r="B290" t="s" s="64">
        <f>_xlfn.XLOOKUP($A290,'(backend scoring)'!$V$2:$V$333,'(backend scoring)'!$A$2:$A$333,"")</f>
      </c>
      <c r="C290" t="s" s="64">
        <f>_xlfn.IFERROR(VLOOKUP($B290,'Institution Evaluation'!$A$55:$F$346,2,0),_xlfn.IFERROR(VLOOKUP($B290,'Privacy Analyst Evaluation'!$A$46:$F$120,2,0),""))&amp;""</f>
      </c>
      <c r="D290" t="s" s="64">
        <f>_xlfn.IFERROR(VLOOKUP($B290,'Institution Evaluation'!$A$55:$F$346,3,0),_xlfn.IFERROR(VLOOKUP($B290,'Privacy Analyst Evaluation'!$A$46:$F$120,3,0),""))&amp;""</f>
      </c>
      <c r="E290" t="s" s="64">
        <f>_xlfn.IFERROR(VLOOKUP($B290,'Institution Evaluation'!$A$55:$F$346,4,0),_xlfn.IFERROR(VLOOKUP($B290,'Privacy Analyst Evaluation'!$A$46:$F$120,4,0),""))&amp;""</f>
      </c>
      <c r="F290" t="s" s="64">
        <f>_xlfn.IFERROR(VLOOKUP($B290,'Institution Evaluation'!$A$55:$F$346,6,0),_xlfn.IFERROR(VLOOKUP($B290,'Privacy Analyst Evaluation'!$A$46:$F$120,6,0),""))&amp;""</f>
      </c>
      <c r="G290" s="340"/>
      <c r="H290" t="s" s="64">
        <f>_xlfn.IFERROR(IF($H289+1&gt;'(backend scoring)'!$Q$335,"",$H289+1),"")</f>
      </c>
      <c r="I290" t="s" s="64">
        <f>_xlfn.XLOOKUP($H290,'(backend scoring)'!$S$2:$S$333,'(backend scoring)'!$A$2:$A$333,"")</f>
      </c>
      <c r="J290" t="s" s="64">
        <f>_xlfn.IFERROR(VLOOKUP($I290,'Institution Evaluation'!$A$55:$F$346,2,0),_xlfn.IFERROR(VLOOKUP($I290,'Privacy Analyst Evaluation'!$A$46:$F$120,2,0),""))</f>
      </c>
      <c r="K290" t="s" s="64">
        <f>_xlfn.IFERROR(VLOOKUP($I290,'Institution Evaluation'!$A$55:$F$346,3,0),_xlfn.IFERROR(VLOOKUP($I290,'Privacy Analyst Evaluation'!$A$46:$F$120,3,0),""))&amp;""</f>
      </c>
      <c r="L290" t="s" s="64">
        <f>_xlfn.IFERROR(VLOOKUP($I290,'Institution Evaluation'!$A$55:$F$346,4,0),_xlfn.IFERROR(VLOOKUP($I290,'Privacy Analyst Evaluation'!$A$46:$F$120,4,0),""))&amp;""</f>
      </c>
      <c r="M290" t="s" s="64">
        <f>_xlfn.IFERROR(VLOOKUP($I290,'Institution Evaluation'!$A$55:$F$346,6,0),_xlfn.IFERROR(VLOOKUP($I290,'Privacy Analyst Evaluation'!$A$46:$F$120,6,0),""))&amp;""</f>
      </c>
      <c r="N290" s="338"/>
    </row>
    <row r="291" ht="18" customHeight="1">
      <c r="A291" t="s" s="64">
        <f>_xlfn.IFERROR(IF($A290+1&gt;'(backend scoring)'!$T$335,"",$A290+1),"")</f>
      </c>
      <c r="B291" t="s" s="64">
        <f>_xlfn.XLOOKUP($A291,'(backend scoring)'!$V$2:$V$333,'(backend scoring)'!$A$2:$A$333,"")</f>
      </c>
      <c r="C291" t="s" s="64">
        <f>_xlfn.IFERROR(VLOOKUP($B291,'Institution Evaluation'!$A$55:$F$346,2,0),_xlfn.IFERROR(VLOOKUP($B291,'Privacy Analyst Evaluation'!$A$46:$F$120,2,0),""))&amp;""</f>
      </c>
      <c r="D291" t="s" s="64">
        <f>_xlfn.IFERROR(VLOOKUP($B291,'Institution Evaluation'!$A$55:$F$346,3,0),_xlfn.IFERROR(VLOOKUP($B291,'Privacy Analyst Evaluation'!$A$46:$F$120,3,0),""))&amp;""</f>
      </c>
      <c r="E291" t="s" s="64">
        <f>_xlfn.IFERROR(VLOOKUP($B291,'Institution Evaluation'!$A$55:$F$346,4,0),_xlfn.IFERROR(VLOOKUP($B291,'Privacy Analyst Evaluation'!$A$46:$F$120,4,0),""))&amp;""</f>
      </c>
      <c r="F291" t="s" s="64">
        <f>_xlfn.IFERROR(VLOOKUP($B291,'Institution Evaluation'!$A$55:$F$346,6,0),_xlfn.IFERROR(VLOOKUP($B291,'Privacy Analyst Evaluation'!$A$46:$F$120,6,0),""))&amp;""</f>
      </c>
      <c r="G291" s="340"/>
      <c r="H291" t="s" s="64">
        <f>_xlfn.IFERROR(IF($H290+1&gt;'(backend scoring)'!$Q$335,"",$H290+1),"")</f>
      </c>
      <c r="I291" t="s" s="64">
        <f>_xlfn.XLOOKUP($H291,'(backend scoring)'!$S$2:$S$333,'(backend scoring)'!$A$2:$A$333,"")</f>
      </c>
      <c r="J291" t="s" s="64">
        <f>_xlfn.IFERROR(VLOOKUP($I291,'Institution Evaluation'!$A$55:$F$346,2,0),_xlfn.IFERROR(VLOOKUP($I291,'Privacy Analyst Evaluation'!$A$46:$F$120,2,0),""))</f>
      </c>
      <c r="K291" t="s" s="64">
        <f>_xlfn.IFERROR(VLOOKUP($I291,'Institution Evaluation'!$A$55:$F$346,3,0),_xlfn.IFERROR(VLOOKUP($I291,'Privacy Analyst Evaluation'!$A$46:$F$120,3,0),""))&amp;""</f>
      </c>
      <c r="L291" t="s" s="64">
        <f>_xlfn.IFERROR(VLOOKUP($I291,'Institution Evaluation'!$A$55:$F$346,4,0),_xlfn.IFERROR(VLOOKUP($I291,'Privacy Analyst Evaluation'!$A$46:$F$120,4,0),""))&amp;""</f>
      </c>
      <c r="M291" t="s" s="64">
        <f>_xlfn.IFERROR(VLOOKUP($I291,'Institution Evaluation'!$A$55:$F$346,6,0),_xlfn.IFERROR(VLOOKUP($I291,'Privacy Analyst Evaluation'!$A$46:$F$120,6,0),""))&amp;""</f>
      </c>
      <c r="N291" s="338"/>
    </row>
    <row r="292" ht="18" customHeight="1">
      <c r="A292" t="s" s="64">
        <f>_xlfn.IFERROR(IF($A291+1&gt;'(backend scoring)'!$T$335,"",$A291+1),"")</f>
      </c>
      <c r="B292" t="s" s="64">
        <f>_xlfn.XLOOKUP($A292,'(backend scoring)'!$V$2:$V$333,'(backend scoring)'!$A$2:$A$333,"")</f>
      </c>
      <c r="C292" t="s" s="64">
        <f>_xlfn.IFERROR(VLOOKUP($B292,'Institution Evaluation'!$A$55:$F$346,2,0),_xlfn.IFERROR(VLOOKUP($B292,'Privacy Analyst Evaluation'!$A$46:$F$120,2,0),""))&amp;""</f>
      </c>
      <c r="D292" t="s" s="64">
        <f>_xlfn.IFERROR(VLOOKUP($B292,'Institution Evaluation'!$A$55:$F$346,3,0),_xlfn.IFERROR(VLOOKUP($B292,'Privacy Analyst Evaluation'!$A$46:$F$120,3,0),""))&amp;""</f>
      </c>
      <c r="E292" t="s" s="64">
        <f>_xlfn.IFERROR(VLOOKUP($B292,'Institution Evaluation'!$A$55:$F$346,4,0),_xlfn.IFERROR(VLOOKUP($B292,'Privacy Analyst Evaluation'!$A$46:$F$120,4,0),""))&amp;""</f>
      </c>
      <c r="F292" t="s" s="64">
        <f>_xlfn.IFERROR(VLOOKUP($B292,'Institution Evaluation'!$A$55:$F$346,6,0),_xlfn.IFERROR(VLOOKUP($B292,'Privacy Analyst Evaluation'!$A$46:$F$120,6,0),""))&amp;""</f>
      </c>
      <c r="G292" s="340"/>
      <c r="H292" t="s" s="64">
        <f>_xlfn.IFERROR(IF($H291+1&gt;'(backend scoring)'!$Q$335,"",$H291+1),"")</f>
      </c>
      <c r="I292" t="s" s="64">
        <f>_xlfn.XLOOKUP($H292,'(backend scoring)'!$S$2:$S$333,'(backend scoring)'!$A$2:$A$333,"")</f>
      </c>
      <c r="J292" t="s" s="64">
        <f>_xlfn.IFERROR(VLOOKUP($I292,'Institution Evaluation'!$A$55:$F$346,2,0),_xlfn.IFERROR(VLOOKUP($I292,'Privacy Analyst Evaluation'!$A$46:$F$120,2,0),""))</f>
      </c>
      <c r="K292" t="s" s="64">
        <f>_xlfn.IFERROR(VLOOKUP($I292,'Institution Evaluation'!$A$55:$F$346,3,0),_xlfn.IFERROR(VLOOKUP($I292,'Privacy Analyst Evaluation'!$A$46:$F$120,3,0),""))&amp;""</f>
      </c>
      <c r="L292" t="s" s="64">
        <f>_xlfn.IFERROR(VLOOKUP($I292,'Institution Evaluation'!$A$55:$F$346,4,0),_xlfn.IFERROR(VLOOKUP($I292,'Privacy Analyst Evaluation'!$A$46:$F$120,4,0),""))&amp;""</f>
      </c>
      <c r="M292" t="s" s="64">
        <f>_xlfn.IFERROR(VLOOKUP($I292,'Institution Evaluation'!$A$55:$F$346,6,0),_xlfn.IFERROR(VLOOKUP($I292,'Privacy Analyst Evaluation'!$A$46:$F$120,6,0),""))&amp;""</f>
      </c>
      <c r="N292" s="338"/>
    </row>
    <row r="293" ht="18" customHeight="1">
      <c r="A293" t="s" s="64">
        <f>_xlfn.IFERROR(IF($A292+1&gt;'(backend scoring)'!$T$335,"",$A292+1),"")</f>
      </c>
      <c r="B293" t="s" s="64">
        <f>_xlfn.XLOOKUP($A293,'(backend scoring)'!$V$2:$V$333,'(backend scoring)'!$A$2:$A$333,"")</f>
      </c>
      <c r="C293" t="s" s="64">
        <f>_xlfn.IFERROR(VLOOKUP($B293,'Institution Evaluation'!$A$55:$F$346,2,0),_xlfn.IFERROR(VLOOKUP($B293,'Privacy Analyst Evaluation'!$A$46:$F$120,2,0),""))&amp;""</f>
      </c>
      <c r="D293" t="s" s="64">
        <f>_xlfn.IFERROR(VLOOKUP($B293,'Institution Evaluation'!$A$55:$F$346,3,0),_xlfn.IFERROR(VLOOKUP($B293,'Privacy Analyst Evaluation'!$A$46:$F$120,3,0),""))&amp;""</f>
      </c>
      <c r="E293" t="s" s="64">
        <f>_xlfn.IFERROR(VLOOKUP($B293,'Institution Evaluation'!$A$55:$F$346,4,0),_xlfn.IFERROR(VLOOKUP($B293,'Privacy Analyst Evaluation'!$A$46:$F$120,4,0),""))&amp;""</f>
      </c>
      <c r="F293" t="s" s="64">
        <f>_xlfn.IFERROR(VLOOKUP($B293,'Institution Evaluation'!$A$55:$F$346,6,0),_xlfn.IFERROR(VLOOKUP($B293,'Privacy Analyst Evaluation'!$A$46:$F$120,6,0),""))&amp;""</f>
      </c>
      <c r="G293" s="340"/>
      <c r="H293" t="s" s="64">
        <f>_xlfn.IFERROR(IF($H292+1&gt;'(backend scoring)'!$Q$335,"",$H292+1),"")</f>
      </c>
      <c r="I293" t="s" s="64">
        <f>_xlfn.XLOOKUP($H293,'(backend scoring)'!$S$2:$S$333,'(backend scoring)'!$A$2:$A$333,"")</f>
      </c>
      <c r="J293" t="s" s="64">
        <f>_xlfn.IFERROR(VLOOKUP($I293,'Institution Evaluation'!$A$55:$F$346,2,0),_xlfn.IFERROR(VLOOKUP($I293,'Privacy Analyst Evaluation'!$A$46:$F$120,2,0),""))</f>
      </c>
      <c r="K293" t="s" s="64">
        <f>_xlfn.IFERROR(VLOOKUP($I293,'Institution Evaluation'!$A$55:$F$346,3,0),_xlfn.IFERROR(VLOOKUP($I293,'Privacy Analyst Evaluation'!$A$46:$F$120,3,0),""))&amp;""</f>
      </c>
      <c r="L293" t="s" s="64">
        <f>_xlfn.IFERROR(VLOOKUP($I293,'Institution Evaluation'!$A$55:$F$346,4,0),_xlfn.IFERROR(VLOOKUP($I293,'Privacy Analyst Evaluation'!$A$46:$F$120,4,0),""))&amp;""</f>
      </c>
      <c r="M293" t="s" s="64">
        <f>_xlfn.IFERROR(VLOOKUP($I293,'Institution Evaluation'!$A$55:$F$346,6,0),_xlfn.IFERROR(VLOOKUP($I293,'Privacy Analyst Evaluation'!$A$46:$F$120,6,0),""))&amp;""</f>
      </c>
      <c r="N293" s="338"/>
    </row>
    <row r="294" ht="18" customHeight="1">
      <c r="A294" t="s" s="64">
        <f>_xlfn.IFERROR(IF($A293+1&gt;'(backend scoring)'!$T$335,"",$A293+1),"")</f>
      </c>
      <c r="B294" t="s" s="64">
        <f>_xlfn.XLOOKUP($A294,'(backend scoring)'!$V$2:$V$333,'(backend scoring)'!$A$2:$A$333,"")</f>
      </c>
      <c r="C294" t="s" s="64">
        <f>_xlfn.IFERROR(VLOOKUP($B294,'Institution Evaluation'!$A$55:$F$346,2,0),_xlfn.IFERROR(VLOOKUP($B294,'Privacy Analyst Evaluation'!$A$46:$F$120,2,0),""))&amp;""</f>
      </c>
      <c r="D294" t="s" s="64">
        <f>_xlfn.IFERROR(VLOOKUP($B294,'Institution Evaluation'!$A$55:$F$346,3,0),_xlfn.IFERROR(VLOOKUP($B294,'Privacy Analyst Evaluation'!$A$46:$F$120,3,0),""))&amp;""</f>
      </c>
      <c r="E294" t="s" s="64">
        <f>_xlfn.IFERROR(VLOOKUP($B294,'Institution Evaluation'!$A$55:$F$346,4,0),_xlfn.IFERROR(VLOOKUP($B294,'Privacy Analyst Evaluation'!$A$46:$F$120,4,0),""))&amp;""</f>
      </c>
      <c r="F294" t="s" s="64">
        <f>_xlfn.IFERROR(VLOOKUP($B294,'Institution Evaluation'!$A$55:$F$346,6,0),_xlfn.IFERROR(VLOOKUP($B294,'Privacy Analyst Evaluation'!$A$46:$F$120,6,0),""))&amp;""</f>
      </c>
      <c r="G294" s="340"/>
      <c r="H294" t="s" s="64">
        <f>_xlfn.IFERROR(IF($H293+1&gt;'(backend scoring)'!$Q$335,"",$H293+1),"")</f>
      </c>
      <c r="I294" t="s" s="64">
        <f>_xlfn.XLOOKUP($H294,'(backend scoring)'!$S$2:$S$333,'(backend scoring)'!$A$2:$A$333,"")</f>
      </c>
      <c r="J294" t="s" s="64">
        <f>_xlfn.IFERROR(VLOOKUP($I294,'Institution Evaluation'!$A$55:$F$346,2,0),_xlfn.IFERROR(VLOOKUP($I294,'Privacy Analyst Evaluation'!$A$46:$F$120,2,0),""))</f>
      </c>
      <c r="K294" t="s" s="64">
        <f>_xlfn.IFERROR(VLOOKUP($I294,'Institution Evaluation'!$A$55:$F$346,3,0),_xlfn.IFERROR(VLOOKUP($I294,'Privacy Analyst Evaluation'!$A$46:$F$120,3,0),""))&amp;""</f>
      </c>
      <c r="L294" t="s" s="64">
        <f>_xlfn.IFERROR(VLOOKUP($I294,'Institution Evaluation'!$A$55:$F$346,4,0),_xlfn.IFERROR(VLOOKUP($I294,'Privacy Analyst Evaluation'!$A$46:$F$120,4,0),""))&amp;""</f>
      </c>
      <c r="M294" t="s" s="64">
        <f>_xlfn.IFERROR(VLOOKUP($I294,'Institution Evaluation'!$A$55:$F$346,6,0),_xlfn.IFERROR(VLOOKUP($I294,'Privacy Analyst Evaluation'!$A$46:$F$120,6,0),""))&amp;""</f>
      </c>
      <c r="N294" s="338"/>
    </row>
    <row r="295" ht="18" customHeight="1">
      <c r="A295" t="s" s="64">
        <f>_xlfn.IFERROR(IF($A294+1&gt;'(backend scoring)'!$T$335,"",$A294+1),"")</f>
      </c>
      <c r="B295" t="s" s="64">
        <f>_xlfn.XLOOKUP($A295,'(backend scoring)'!$V$2:$V$333,'(backend scoring)'!$A$2:$A$333,"")</f>
      </c>
      <c r="C295" t="s" s="64">
        <f>_xlfn.IFERROR(VLOOKUP($B295,'Institution Evaluation'!$A$55:$F$346,2,0),_xlfn.IFERROR(VLOOKUP($B295,'Privacy Analyst Evaluation'!$A$46:$F$120,2,0),""))&amp;""</f>
      </c>
      <c r="D295" t="s" s="64">
        <f>_xlfn.IFERROR(VLOOKUP($B295,'Institution Evaluation'!$A$55:$F$346,3,0),_xlfn.IFERROR(VLOOKUP($B295,'Privacy Analyst Evaluation'!$A$46:$F$120,3,0),""))&amp;""</f>
      </c>
      <c r="E295" t="s" s="64">
        <f>_xlfn.IFERROR(VLOOKUP($B295,'Institution Evaluation'!$A$55:$F$346,4,0),_xlfn.IFERROR(VLOOKUP($B295,'Privacy Analyst Evaluation'!$A$46:$F$120,4,0),""))&amp;""</f>
      </c>
      <c r="F295" t="s" s="64">
        <f>_xlfn.IFERROR(VLOOKUP($B295,'Institution Evaluation'!$A$55:$F$346,6,0),_xlfn.IFERROR(VLOOKUP($B295,'Privacy Analyst Evaluation'!$A$46:$F$120,6,0),""))&amp;""</f>
      </c>
      <c r="G295" s="340"/>
      <c r="H295" t="s" s="64">
        <f>_xlfn.IFERROR(IF($H294+1&gt;'(backend scoring)'!$Q$335,"",$H294+1),"")</f>
      </c>
      <c r="I295" t="s" s="64">
        <f>_xlfn.XLOOKUP($H295,'(backend scoring)'!$S$2:$S$333,'(backend scoring)'!$A$2:$A$333,"")</f>
      </c>
      <c r="J295" t="s" s="64">
        <f>_xlfn.IFERROR(VLOOKUP($I295,'Institution Evaluation'!$A$55:$F$346,2,0),_xlfn.IFERROR(VLOOKUP($I295,'Privacy Analyst Evaluation'!$A$46:$F$120,2,0),""))</f>
      </c>
      <c r="K295" t="s" s="64">
        <f>_xlfn.IFERROR(VLOOKUP($I295,'Institution Evaluation'!$A$55:$F$346,3,0),_xlfn.IFERROR(VLOOKUP($I295,'Privacy Analyst Evaluation'!$A$46:$F$120,3,0),""))&amp;""</f>
      </c>
      <c r="L295" t="s" s="64">
        <f>_xlfn.IFERROR(VLOOKUP($I295,'Institution Evaluation'!$A$55:$F$346,4,0),_xlfn.IFERROR(VLOOKUP($I295,'Privacy Analyst Evaluation'!$A$46:$F$120,4,0),""))&amp;""</f>
      </c>
      <c r="M295" t="s" s="64">
        <f>_xlfn.IFERROR(VLOOKUP($I295,'Institution Evaluation'!$A$55:$F$346,6,0),_xlfn.IFERROR(VLOOKUP($I295,'Privacy Analyst Evaluation'!$A$46:$F$120,6,0),""))&amp;""</f>
      </c>
      <c r="N295" s="338"/>
    </row>
    <row r="296" ht="18" customHeight="1">
      <c r="A296" t="s" s="64">
        <f>_xlfn.IFERROR(IF($A295+1&gt;'(backend scoring)'!$T$335,"",$A295+1),"")</f>
      </c>
      <c r="B296" t="s" s="64">
        <f>_xlfn.XLOOKUP($A296,'(backend scoring)'!$V$2:$V$333,'(backend scoring)'!$A$2:$A$333,"")</f>
      </c>
      <c r="C296" t="s" s="64">
        <f>_xlfn.IFERROR(VLOOKUP($B296,'Institution Evaluation'!$A$55:$F$346,2,0),_xlfn.IFERROR(VLOOKUP($B296,'Privacy Analyst Evaluation'!$A$46:$F$120,2,0),""))&amp;""</f>
      </c>
      <c r="D296" t="s" s="64">
        <f>_xlfn.IFERROR(VLOOKUP($B296,'Institution Evaluation'!$A$55:$F$346,3,0),_xlfn.IFERROR(VLOOKUP($B296,'Privacy Analyst Evaluation'!$A$46:$F$120,3,0),""))&amp;""</f>
      </c>
      <c r="E296" t="s" s="64">
        <f>_xlfn.IFERROR(VLOOKUP($B296,'Institution Evaluation'!$A$55:$F$346,4,0),_xlfn.IFERROR(VLOOKUP($B296,'Privacy Analyst Evaluation'!$A$46:$F$120,4,0),""))&amp;""</f>
      </c>
      <c r="F296" t="s" s="64">
        <f>_xlfn.IFERROR(VLOOKUP($B296,'Institution Evaluation'!$A$55:$F$346,6,0),_xlfn.IFERROR(VLOOKUP($B296,'Privacy Analyst Evaluation'!$A$46:$F$120,6,0),""))&amp;""</f>
      </c>
      <c r="G296" s="340"/>
      <c r="H296" t="s" s="64">
        <f>_xlfn.IFERROR(IF($H295+1&gt;'(backend scoring)'!$Q$335,"",$H295+1),"")</f>
      </c>
      <c r="I296" t="s" s="64">
        <f>_xlfn.XLOOKUP($H296,'(backend scoring)'!$S$2:$S$333,'(backend scoring)'!$A$2:$A$333,"")</f>
      </c>
      <c r="J296" t="s" s="64">
        <f>_xlfn.IFERROR(VLOOKUP($I296,'Institution Evaluation'!$A$55:$F$346,2,0),_xlfn.IFERROR(VLOOKUP($I296,'Privacy Analyst Evaluation'!$A$46:$F$120,2,0),""))</f>
      </c>
      <c r="K296" t="s" s="64">
        <f>_xlfn.IFERROR(VLOOKUP($I296,'Institution Evaluation'!$A$55:$F$346,3,0),_xlfn.IFERROR(VLOOKUP($I296,'Privacy Analyst Evaluation'!$A$46:$F$120,3,0),""))&amp;""</f>
      </c>
      <c r="L296" t="s" s="64">
        <f>_xlfn.IFERROR(VLOOKUP($I296,'Institution Evaluation'!$A$55:$F$346,4,0),_xlfn.IFERROR(VLOOKUP($I296,'Privacy Analyst Evaluation'!$A$46:$F$120,4,0),""))&amp;""</f>
      </c>
      <c r="M296" t="s" s="64">
        <f>_xlfn.IFERROR(VLOOKUP($I296,'Institution Evaluation'!$A$55:$F$346,6,0),_xlfn.IFERROR(VLOOKUP($I296,'Privacy Analyst Evaluation'!$A$46:$F$120,6,0),""))&amp;""</f>
      </c>
      <c r="N296" s="338"/>
    </row>
    <row r="297" ht="18" customHeight="1">
      <c r="A297" t="s" s="64">
        <f>_xlfn.IFERROR(IF($A296+1&gt;'(backend scoring)'!$T$335,"",$A296+1),"")</f>
      </c>
      <c r="B297" t="s" s="64">
        <f>_xlfn.XLOOKUP($A297,'(backend scoring)'!$V$2:$V$333,'(backend scoring)'!$A$2:$A$333,"")</f>
      </c>
      <c r="C297" t="s" s="64">
        <f>_xlfn.IFERROR(VLOOKUP($B297,'Institution Evaluation'!$A$55:$F$346,2,0),_xlfn.IFERROR(VLOOKUP($B297,'Privacy Analyst Evaluation'!$A$46:$F$120,2,0),""))&amp;""</f>
      </c>
      <c r="D297" t="s" s="64">
        <f>_xlfn.IFERROR(VLOOKUP($B297,'Institution Evaluation'!$A$55:$F$346,3,0),_xlfn.IFERROR(VLOOKUP($B297,'Privacy Analyst Evaluation'!$A$46:$F$120,3,0),""))&amp;""</f>
      </c>
      <c r="E297" t="s" s="64">
        <f>_xlfn.IFERROR(VLOOKUP($B297,'Institution Evaluation'!$A$55:$F$346,4,0),_xlfn.IFERROR(VLOOKUP($B297,'Privacy Analyst Evaluation'!$A$46:$F$120,4,0),""))&amp;""</f>
      </c>
      <c r="F297" t="s" s="64">
        <f>_xlfn.IFERROR(VLOOKUP($B297,'Institution Evaluation'!$A$55:$F$346,6,0),_xlfn.IFERROR(VLOOKUP($B297,'Privacy Analyst Evaluation'!$A$46:$F$120,6,0),""))&amp;""</f>
      </c>
      <c r="G297" s="340"/>
      <c r="H297" t="s" s="64">
        <f>_xlfn.IFERROR(IF($H296+1&gt;'(backend scoring)'!$Q$335,"",$H296+1),"")</f>
      </c>
      <c r="I297" t="s" s="64">
        <f>_xlfn.XLOOKUP($H297,'(backend scoring)'!$S$2:$S$333,'(backend scoring)'!$A$2:$A$333,"")</f>
      </c>
      <c r="J297" t="s" s="64">
        <f>_xlfn.IFERROR(VLOOKUP($I297,'Institution Evaluation'!$A$55:$F$346,2,0),_xlfn.IFERROR(VLOOKUP($I297,'Privacy Analyst Evaluation'!$A$46:$F$120,2,0),""))</f>
      </c>
      <c r="K297" t="s" s="64">
        <f>_xlfn.IFERROR(VLOOKUP($I297,'Institution Evaluation'!$A$55:$F$346,3,0),_xlfn.IFERROR(VLOOKUP($I297,'Privacy Analyst Evaluation'!$A$46:$F$120,3,0),""))&amp;""</f>
      </c>
      <c r="L297" t="s" s="64">
        <f>_xlfn.IFERROR(VLOOKUP($I297,'Institution Evaluation'!$A$55:$F$346,4,0),_xlfn.IFERROR(VLOOKUP($I297,'Privacy Analyst Evaluation'!$A$46:$F$120,4,0),""))&amp;""</f>
      </c>
      <c r="M297" t="s" s="64">
        <f>_xlfn.IFERROR(VLOOKUP($I297,'Institution Evaluation'!$A$55:$F$346,6,0),_xlfn.IFERROR(VLOOKUP($I297,'Privacy Analyst Evaluation'!$A$46:$F$120,6,0),""))&amp;""</f>
      </c>
      <c r="N297" s="338"/>
    </row>
    <row r="298" ht="18" customHeight="1">
      <c r="A298" t="s" s="64">
        <f>_xlfn.IFERROR(IF($A297+1&gt;'(backend scoring)'!$T$335,"",$A297+1),"")</f>
      </c>
      <c r="B298" t="s" s="64">
        <f>_xlfn.XLOOKUP($A298,'(backend scoring)'!$V$2:$V$333,'(backend scoring)'!$A$2:$A$333,"")</f>
      </c>
      <c r="C298" t="s" s="64">
        <f>_xlfn.IFERROR(VLOOKUP($B298,'Institution Evaluation'!$A$55:$F$346,2,0),_xlfn.IFERROR(VLOOKUP($B298,'Privacy Analyst Evaluation'!$A$46:$F$120,2,0),""))&amp;""</f>
      </c>
      <c r="D298" t="s" s="64">
        <f>_xlfn.IFERROR(VLOOKUP($B298,'Institution Evaluation'!$A$55:$F$346,3,0),_xlfn.IFERROR(VLOOKUP($B298,'Privacy Analyst Evaluation'!$A$46:$F$120,3,0),""))&amp;""</f>
      </c>
      <c r="E298" t="s" s="64">
        <f>_xlfn.IFERROR(VLOOKUP($B298,'Institution Evaluation'!$A$55:$F$346,4,0),_xlfn.IFERROR(VLOOKUP($B298,'Privacy Analyst Evaluation'!$A$46:$F$120,4,0),""))&amp;""</f>
      </c>
      <c r="F298" t="s" s="64">
        <f>_xlfn.IFERROR(VLOOKUP($B298,'Institution Evaluation'!$A$55:$F$346,6,0),_xlfn.IFERROR(VLOOKUP($B298,'Privacy Analyst Evaluation'!$A$46:$F$120,6,0),""))&amp;""</f>
      </c>
      <c r="G298" s="340"/>
      <c r="H298" t="s" s="64">
        <f>_xlfn.IFERROR(IF($H297+1&gt;'(backend scoring)'!$Q$335,"",$H297+1),"")</f>
      </c>
      <c r="I298" t="s" s="64">
        <f>_xlfn.XLOOKUP($H298,'(backend scoring)'!$S$2:$S$333,'(backend scoring)'!$A$2:$A$333,"")</f>
      </c>
      <c r="J298" t="s" s="64">
        <f>_xlfn.IFERROR(VLOOKUP($I298,'Institution Evaluation'!$A$55:$F$346,2,0),_xlfn.IFERROR(VLOOKUP($I298,'Privacy Analyst Evaluation'!$A$46:$F$120,2,0),""))</f>
      </c>
      <c r="K298" t="s" s="64">
        <f>_xlfn.IFERROR(VLOOKUP($I298,'Institution Evaluation'!$A$55:$F$346,3,0),_xlfn.IFERROR(VLOOKUP($I298,'Privacy Analyst Evaluation'!$A$46:$F$120,3,0),""))&amp;""</f>
      </c>
      <c r="L298" t="s" s="64">
        <f>_xlfn.IFERROR(VLOOKUP($I298,'Institution Evaluation'!$A$55:$F$346,4,0),_xlfn.IFERROR(VLOOKUP($I298,'Privacy Analyst Evaluation'!$A$46:$F$120,4,0),""))&amp;""</f>
      </c>
      <c r="M298" t="s" s="64">
        <f>_xlfn.IFERROR(VLOOKUP($I298,'Institution Evaluation'!$A$55:$F$346,6,0),_xlfn.IFERROR(VLOOKUP($I298,'Privacy Analyst Evaluation'!$A$46:$F$120,6,0),""))&amp;""</f>
      </c>
      <c r="N298" s="338"/>
    </row>
    <row r="299" ht="18" customHeight="1">
      <c r="A299" t="s" s="64">
        <f>_xlfn.IFERROR(IF($A298+1&gt;'(backend scoring)'!$T$335,"",$A298+1),"")</f>
      </c>
      <c r="B299" t="s" s="64">
        <f>_xlfn.XLOOKUP($A299,'(backend scoring)'!$V$2:$V$333,'(backend scoring)'!$A$2:$A$333,"")</f>
      </c>
      <c r="C299" t="s" s="64">
        <f>_xlfn.IFERROR(VLOOKUP($B299,'Institution Evaluation'!$A$55:$F$346,2,0),_xlfn.IFERROR(VLOOKUP($B299,'Privacy Analyst Evaluation'!$A$46:$F$120,2,0),""))&amp;""</f>
      </c>
      <c r="D299" t="s" s="64">
        <f>_xlfn.IFERROR(VLOOKUP($B299,'Institution Evaluation'!$A$55:$F$346,3,0),_xlfn.IFERROR(VLOOKUP($B299,'Privacy Analyst Evaluation'!$A$46:$F$120,3,0),""))&amp;""</f>
      </c>
      <c r="E299" t="s" s="64">
        <f>_xlfn.IFERROR(VLOOKUP($B299,'Institution Evaluation'!$A$55:$F$346,4,0),_xlfn.IFERROR(VLOOKUP($B299,'Privacy Analyst Evaluation'!$A$46:$F$120,4,0),""))&amp;""</f>
      </c>
      <c r="F299" t="s" s="64">
        <f>_xlfn.IFERROR(VLOOKUP($B299,'Institution Evaluation'!$A$55:$F$346,6,0),_xlfn.IFERROR(VLOOKUP($B299,'Privacy Analyst Evaluation'!$A$46:$F$120,6,0),""))&amp;""</f>
      </c>
      <c r="G299" s="340"/>
      <c r="H299" t="s" s="64">
        <f>_xlfn.IFERROR(IF($H298+1&gt;'(backend scoring)'!$Q$335,"",$H298+1),"")</f>
      </c>
      <c r="I299" t="s" s="64">
        <f>_xlfn.XLOOKUP($H299,'(backend scoring)'!$S$2:$S$333,'(backend scoring)'!$A$2:$A$333,"")</f>
      </c>
      <c r="J299" t="s" s="64">
        <f>_xlfn.IFERROR(VLOOKUP($I299,'Institution Evaluation'!$A$55:$F$346,2,0),_xlfn.IFERROR(VLOOKUP($I299,'Privacy Analyst Evaluation'!$A$46:$F$120,2,0),""))</f>
      </c>
      <c r="K299" t="s" s="64">
        <f>_xlfn.IFERROR(VLOOKUP($I299,'Institution Evaluation'!$A$55:$F$346,3,0),_xlfn.IFERROR(VLOOKUP($I299,'Privacy Analyst Evaluation'!$A$46:$F$120,3,0),""))&amp;""</f>
      </c>
      <c r="L299" t="s" s="64">
        <f>_xlfn.IFERROR(VLOOKUP($I299,'Institution Evaluation'!$A$55:$F$346,4,0),_xlfn.IFERROR(VLOOKUP($I299,'Privacy Analyst Evaluation'!$A$46:$F$120,4,0),""))&amp;""</f>
      </c>
      <c r="M299" t="s" s="64">
        <f>_xlfn.IFERROR(VLOOKUP($I299,'Institution Evaluation'!$A$55:$F$346,6,0),_xlfn.IFERROR(VLOOKUP($I299,'Privacy Analyst Evaluation'!$A$46:$F$120,6,0),""))&amp;""</f>
      </c>
      <c r="N299" s="338"/>
    </row>
    <row r="300" ht="18" customHeight="1">
      <c r="A300" t="s" s="64">
        <f>_xlfn.IFERROR(IF($A299+1&gt;'(backend scoring)'!$T$335,"",$A299+1),"")</f>
      </c>
      <c r="B300" t="s" s="64">
        <f>_xlfn.XLOOKUP($A300,'(backend scoring)'!$V$2:$V$333,'(backend scoring)'!$A$2:$A$333,"")</f>
      </c>
      <c r="C300" t="s" s="64">
        <f>_xlfn.IFERROR(VLOOKUP($B300,'Institution Evaluation'!$A$55:$F$346,2,0),_xlfn.IFERROR(VLOOKUP($B300,'Privacy Analyst Evaluation'!$A$46:$F$120,2,0),""))&amp;""</f>
      </c>
      <c r="D300" t="s" s="64">
        <f>_xlfn.IFERROR(VLOOKUP($B300,'Institution Evaluation'!$A$55:$F$346,3,0),_xlfn.IFERROR(VLOOKUP($B300,'Privacy Analyst Evaluation'!$A$46:$F$120,3,0),""))&amp;""</f>
      </c>
      <c r="E300" t="s" s="64">
        <f>_xlfn.IFERROR(VLOOKUP($B300,'Institution Evaluation'!$A$55:$F$346,4,0),_xlfn.IFERROR(VLOOKUP($B300,'Privacy Analyst Evaluation'!$A$46:$F$120,4,0),""))&amp;""</f>
      </c>
      <c r="F300" t="s" s="64">
        <f>_xlfn.IFERROR(VLOOKUP($B300,'Institution Evaluation'!$A$55:$F$346,6,0),_xlfn.IFERROR(VLOOKUP($B300,'Privacy Analyst Evaluation'!$A$46:$F$120,6,0),""))&amp;""</f>
      </c>
      <c r="G300" s="340"/>
      <c r="H300" t="s" s="64">
        <f>_xlfn.IFERROR(IF($H299+1&gt;'(backend scoring)'!$Q$335,"",$H299+1),"")</f>
      </c>
      <c r="I300" t="s" s="64">
        <f>_xlfn.XLOOKUP($H300,'(backend scoring)'!$S$2:$S$333,'(backend scoring)'!$A$2:$A$333,"")</f>
      </c>
      <c r="J300" t="s" s="64">
        <f>_xlfn.IFERROR(VLOOKUP($I300,'Institution Evaluation'!$A$55:$F$346,2,0),_xlfn.IFERROR(VLOOKUP($I300,'Privacy Analyst Evaluation'!$A$46:$F$120,2,0),""))</f>
      </c>
      <c r="K300" t="s" s="64">
        <f>_xlfn.IFERROR(VLOOKUP($I300,'Institution Evaluation'!$A$55:$F$346,3,0),_xlfn.IFERROR(VLOOKUP($I300,'Privacy Analyst Evaluation'!$A$46:$F$120,3,0),""))&amp;""</f>
      </c>
      <c r="L300" t="s" s="64">
        <f>_xlfn.IFERROR(VLOOKUP($I300,'Institution Evaluation'!$A$55:$F$346,4,0),_xlfn.IFERROR(VLOOKUP($I300,'Privacy Analyst Evaluation'!$A$46:$F$120,4,0),""))&amp;""</f>
      </c>
      <c r="M300" t="s" s="64">
        <f>_xlfn.IFERROR(VLOOKUP($I300,'Institution Evaluation'!$A$55:$F$346,6,0),_xlfn.IFERROR(VLOOKUP($I300,'Privacy Analyst Evaluation'!$A$46:$F$120,6,0),""))&amp;""</f>
      </c>
      <c r="N300" s="338"/>
    </row>
    <row r="301" ht="18" customHeight="1">
      <c r="A301" t="s" s="64">
        <f>_xlfn.IFERROR(IF($A300+1&gt;'(backend scoring)'!$T$335,"",$A300+1),"")</f>
      </c>
      <c r="B301" t="s" s="64">
        <f>_xlfn.XLOOKUP($A301,'(backend scoring)'!$V$2:$V$333,'(backend scoring)'!$A$2:$A$333,"")</f>
      </c>
      <c r="C301" t="s" s="64">
        <f>_xlfn.IFERROR(VLOOKUP($B301,'Institution Evaluation'!$A$55:$F$346,2,0),_xlfn.IFERROR(VLOOKUP($B301,'Privacy Analyst Evaluation'!$A$46:$F$120,2,0),""))&amp;""</f>
      </c>
      <c r="D301" t="s" s="64">
        <f>_xlfn.IFERROR(VLOOKUP($B301,'Institution Evaluation'!$A$55:$F$346,3,0),_xlfn.IFERROR(VLOOKUP($B301,'Privacy Analyst Evaluation'!$A$46:$F$120,3,0),""))&amp;""</f>
      </c>
      <c r="E301" t="s" s="64">
        <f>_xlfn.IFERROR(VLOOKUP($B301,'Institution Evaluation'!$A$55:$F$346,4,0),_xlfn.IFERROR(VLOOKUP($B301,'Privacy Analyst Evaluation'!$A$46:$F$120,4,0),""))&amp;""</f>
      </c>
      <c r="F301" t="s" s="64">
        <f>_xlfn.IFERROR(VLOOKUP($B301,'Institution Evaluation'!$A$55:$F$346,6,0),_xlfn.IFERROR(VLOOKUP($B301,'Privacy Analyst Evaluation'!$A$46:$F$120,6,0),""))&amp;""</f>
      </c>
      <c r="G301" s="340"/>
      <c r="H301" t="s" s="64">
        <f>_xlfn.IFERROR(IF($H300+1&gt;'(backend scoring)'!$Q$335,"",$H300+1),"")</f>
      </c>
      <c r="I301" t="s" s="64">
        <f>_xlfn.XLOOKUP($H301,'(backend scoring)'!$S$2:$S$333,'(backend scoring)'!$A$2:$A$333,"")</f>
      </c>
      <c r="J301" t="s" s="64">
        <f>_xlfn.IFERROR(VLOOKUP($I301,'Institution Evaluation'!$A$55:$F$346,2,0),_xlfn.IFERROR(VLOOKUP($I301,'Privacy Analyst Evaluation'!$A$46:$F$120,2,0),""))</f>
      </c>
      <c r="K301" t="s" s="64">
        <f>_xlfn.IFERROR(VLOOKUP($I301,'Institution Evaluation'!$A$55:$F$346,3,0),_xlfn.IFERROR(VLOOKUP($I301,'Privacy Analyst Evaluation'!$A$46:$F$120,3,0),""))&amp;""</f>
      </c>
      <c r="L301" t="s" s="64">
        <f>_xlfn.IFERROR(VLOOKUP($I301,'Institution Evaluation'!$A$55:$F$346,4,0),_xlfn.IFERROR(VLOOKUP($I301,'Privacy Analyst Evaluation'!$A$46:$F$120,4,0),""))&amp;""</f>
      </c>
      <c r="M301" t="s" s="64">
        <f>_xlfn.IFERROR(VLOOKUP($I301,'Institution Evaluation'!$A$55:$F$346,6,0),_xlfn.IFERROR(VLOOKUP($I301,'Privacy Analyst Evaluation'!$A$46:$F$120,6,0),""))&amp;""</f>
      </c>
      <c r="N301" s="338"/>
    </row>
    <row r="302" ht="18" customHeight="1">
      <c r="A302" t="s" s="64">
        <f>_xlfn.IFERROR(IF($A301+1&gt;'(backend scoring)'!$T$335,"",$A301+1),"")</f>
      </c>
      <c r="B302" t="s" s="64">
        <f>_xlfn.XLOOKUP($A302,'(backend scoring)'!$V$2:$V$333,'(backend scoring)'!$A$2:$A$333,"")</f>
      </c>
      <c r="C302" t="s" s="64">
        <f>_xlfn.IFERROR(VLOOKUP($B302,'Institution Evaluation'!$A$55:$F$346,2,0),_xlfn.IFERROR(VLOOKUP($B302,'Privacy Analyst Evaluation'!$A$46:$F$120,2,0),""))&amp;""</f>
      </c>
      <c r="D302" t="s" s="64">
        <f>_xlfn.IFERROR(VLOOKUP($B302,'Institution Evaluation'!$A$55:$F$346,3,0),_xlfn.IFERROR(VLOOKUP($B302,'Privacy Analyst Evaluation'!$A$46:$F$120,3,0),""))&amp;""</f>
      </c>
      <c r="E302" t="s" s="64">
        <f>_xlfn.IFERROR(VLOOKUP($B302,'Institution Evaluation'!$A$55:$F$346,4,0),_xlfn.IFERROR(VLOOKUP($B302,'Privacy Analyst Evaluation'!$A$46:$F$120,4,0),""))&amp;""</f>
      </c>
      <c r="F302" t="s" s="64">
        <f>_xlfn.IFERROR(VLOOKUP($B302,'Institution Evaluation'!$A$55:$F$346,6,0),_xlfn.IFERROR(VLOOKUP($B302,'Privacy Analyst Evaluation'!$A$46:$F$120,6,0),""))&amp;""</f>
      </c>
      <c r="G302" s="340"/>
      <c r="H302" t="s" s="64">
        <f>_xlfn.IFERROR(IF($H301+1&gt;'(backend scoring)'!$Q$335,"",$H301+1),"")</f>
      </c>
      <c r="I302" t="s" s="64">
        <f>_xlfn.XLOOKUP($H302,'(backend scoring)'!$S$2:$S$333,'(backend scoring)'!$A$2:$A$333,"")</f>
      </c>
      <c r="J302" t="s" s="64">
        <f>_xlfn.IFERROR(VLOOKUP($I302,'Institution Evaluation'!$A$55:$F$346,2,0),_xlfn.IFERROR(VLOOKUP($I302,'Privacy Analyst Evaluation'!$A$46:$F$120,2,0),""))</f>
      </c>
      <c r="K302" t="s" s="64">
        <f>_xlfn.IFERROR(VLOOKUP($I302,'Institution Evaluation'!$A$55:$F$346,3,0),_xlfn.IFERROR(VLOOKUP($I302,'Privacy Analyst Evaluation'!$A$46:$F$120,3,0),""))&amp;""</f>
      </c>
      <c r="L302" t="s" s="64">
        <f>_xlfn.IFERROR(VLOOKUP($I302,'Institution Evaluation'!$A$55:$F$346,4,0),_xlfn.IFERROR(VLOOKUP($I302,'Privacy Analyst Evaluation'!$A$46:$F$120,4,0),""))&amp;""</f>
      </c>
      <c r="M302" t="s" s="64">
        <f>_xlfn.IFERROR(VLOOKUP($I302,'Institution Evaluation'!$A$55:$F$346,6,0),_xlfn.IFERROR(VLOOKUP($I302,'Privacy Analyst Evaluation'!$A$46:$F$120,6,0),""))&amp;""</f>
      </c>
      <c r="N302" s="338"/>
    </row>
    <row r="303" ht="18" customHeight="1">
      <c r="A303" t="s" s="64">
        <f>_xlfn.IFERROR(IF($A302+1&gt;'(backend scoring)'!$T$335,"",$A302+1),"")</f>
      </c>
      <c r="B303" t="s" s="64">
        <f>_xlfn.XLOOKUP($A303,'(backend scoring)'!$V$2:$V$333,'(backend scoring)'!$A$2:$A$333,"")</f>
      </c>
      <c r="C303" t="s" s="64">
        <f>_xlfn.IFERROR(VLOOKUP($B303,'Institution Evaluation'!$A$55:$F$346,2,0),_xlfn.IFERROR(VLOOKUP($B303,'Privacy Analyst Evaluation'!$A$46:$F$120,2,0),""))&amp;""</f>
      </c>
      <c r="D303" t="s" s="64">
        <f>_xlfn.IFERROR(VLOOKUP($B303,'Institution Evaluation'!$A$55:$F$346,3,0),_xlfn.IFERROR(VLOOKUP($B303,'Privacy Analyst Evaluation'!$A$46:$F$120,3,0),""))&amp;""</f>
      </c>
      <c r="E303" t="s" s="64">
        <f>_xlfn.IFERROR(VLOOKUP($B303,'Institution Evaluation'!$A$55:$F$346,4,0),_xlfn.IFERROR(VLOOKUP($B303,'Privacy Analyst Evaluation'!$A$46:$F$120,4,0),""))&amp;""</f>
      </c>
      <c r="F303" t="s" s="64">
        <f>_xlfn.IFERROR(VLOOKUP($B303,'Institution Evaluation'!$A$55:$F$346,6,0),_xlfn.IFERROR(VLOOKUP($B303,'Privacy Analyst Evaluation'!$A$46:$F$120,6,0),""))&amp;""</f>
      </c>
      <c r="G303" s="340"/>
      <c r="H303" t="s" s="64">
        <f>_xlfn.IFERROR(IF($H302+1&gt;'(backend scoring)'!$Q$335,"",$H302+1),"")</f>
      </c>
      <c r="I303" t="s" s="64">
        <f>_xlfn.XLOOKUP($H303,'(backend scoring)'!$S$2:$S$333,'(backend scoring)'!$A$2:$A$333,"")</f>
      </c>
      <c r="J303" t="s" s="64">
        <f>_xlfn.IFERROR(VLOOKUP($I303,'Institution Evaluation'!$A$55:$F$346,2,0),_xlfn.IFERROR(VLOOKUP($I303,'Privacy Analyst Evaluation'!$A$46:$F$120,2,0),""))</f>
      </c>
      <c r="K303" t="s" s="64">
        <f>_xlfn.IFERROR(VLOOKUP($I303,'Institution Evaluation'!$A$55:$F$346,3,0),_xlfn.IFERROR(VLOOKUP($I303,'Privacy Analyst Evaluation'!$A$46:$F$120,3,0),""))&amp;""</f>
      </c>
      <c r="L303" t="s" s="64">
        <f>_xlfn.IFERROR(VLOOKUP($I303,'Institution Evaluation'!$A$55:$F$346,4,0),_xlfn.IFERROR(VLOOKUP($I303,'Privacy Analyst Evaluation'!$A$46:$F$120,4,0),""))&amp;""</f>
      </c>
      <c r="M303" t="s" s="64">
        <f>_xlfn.IFERROR(VLOOKUP($I303,'Institution Evaluation'!$A$55:$F$346,6,0),_xlfn.IFERROR(VLOOKUP($I303,'Privacy Analyst Evaluation'!$A$46:$F$120,6,0),""))&amp;""</f>
      </c>
      <c r="N303" s="338"/>
    </row>
    <row r="304" ht="18" customHeight="1">
      <c r="A304" t="s" s="64">
        <f>_xlfn.IFERROR(IF($A303+1&gt;'(backend scoring)'!$T$335,"",$A303+1),"")</f>
      </c>
      <c r="B304" t="s" s="64">
        <f>_xlfn.XLOOKUP($A304,'(backend scoring)'!$V$2:$V$333,'(backend scoring)'!$A$2:$A$333,"")</f>
      </c>
      <c r="C304" t="s" s="64">
        <f>_xlfn.IFERROR(VLOOKUP($B304,'Institution Evaluation'!$A$55:$F$346,2,0),_xlfn.IFERROR(VLOOKUP($B304,'Privacy Analyst Evaluation'!$A$46:$F$120,2,0),""))&amp;""</f>
      </c>
      <c r="D304" t="s" s="64">
        <f>_xlfn.IFERROR(VLOOKUP($B304,'Institution Evaluation'!$A$55:$F$346,3,0),_xlfn.IFERROR(VLOOKUP($B304,'Privacy Analyst Evaluation'!$A$46:$F$120,3,0),""))&amp;""</f>
      </c>
      <c r="E304" t="s" s="64">
        <f>_xlfn.IFERROR(VLOOKUP($B304,'Institution Evaluation'!$A$55:$F$346,4,0),_xlfn.IFERROR(VLOOKUP($B304,'Privacy Analyst Evaluation'!$A$46:$F$120,4,0),""))&amp;""</f>
      </c>
      <c r="F304" t="s" s="64">
        <f>_xlfn.IFERROR(VLOOKUP($B304,'Institution Evaluation'!$A$55:$F$346,6,0),_xlfn.IFERROR(VLOOKUP($B304,'Privacy Analyst Evaluation'!$A$46:$F$120,6,0),""))&amp;""</f>
      </c>
      <c r="G304" s="340"/>
      <c r="H304" t="s" s="64">
        <f>_xlfn.IFERROR(IF($H303+1&gt;'(backend scoring)'!$Q$335,"",$H303+1),"")</f>
      </c>
      <c r="I304" t="s" s="64">
        <f>_xlfn.XLOOKUP($H304,'(backend scoring)'!$S$2:$S$333,'(backend scoring)'!$A$2:$A$333,"")</f>
      </c>
      <c r="J304" t="s" s="64">
        <f>_xlfn.IFERROR(VLOOKUP($I304,'Institution Evaluation'!$A$55:$F$346,2,0),_xlfn.IFERROR(VLOOKUP($I304,'Privacy Analyst Evaluation'!$A$46:$F$120,2,0),""))</f>
      </c>
      <c r="K304" t="s" s="64">
        <f>_xlfn.IFERROR(VLOOKUP($I304,'Institution Evaluation'!$A$55:$F$346,3,0),_xlfn.IFERROR(VLOOKUP($I304,'Privacy Analyst Evaluation'!$A$46:$F$120,3,0),""))&amp;""</f>
      </c>
      <c r="L304" t="s" s="64">
        <f>_xlfn.IFERROR(VLOOKUP($I304,'Institution Evaluation'!$A$55:$F$346,4,0),_xlfn.IFERROR(VLOOKUP($I304,'Privacy Analyst Evaluation'!$A$46:$F$120,4,0),""))&amp;""</f>
      </c>
      <c r="M304" t="s" s="64">
        <f>_xlfn.IFERROR(VLOOKUP($I304,'Institution Evaluation'!$A$55:$F$346,6,0),_xlfn.IFERROR(VLOOKUP($I304,'Privacy Analyst Evaluation'!$A$46:$F$120,6,0),""))&amp;""</f>
      </c>
      <c r="N304" s="338"/>
    </row>
    <row r="305" ht="18" customHeight="1">
      <c r="A305" t="s" s="64">
        <f>_xlfn.IFERROR(IF($A304+1&gt;'(backend scoring)'!$T$335,"",$A304+1),"")</f>
      </c>
      <c r="B305" t="s" s="64">
        <f>_xlfn.XLOOKUP($A305,'(backend scoring)'!$V$2:$V$333,'(backend scoring)'!$A$2:$A$333,"")</f>
      </c>
      <c r="C305" t="s" s="64">
        <f>_xlfn.IFERROR(VLOOKUP($B305,'Institution Evaluation'!$A$55:$F$346,2,0),_xlfn.IFERROR(VLOOKUP($B305,'Privacy Analyst Evaluation'!$A$46:$F$120,2,0),""))&amp;""</f>
      </c>
      <c r="D305" t="s" s="64">
        <f>_xlfn.IFERROR(VLOOKUP($B305,'Institution Evaluation'!$A$55:$F$346,3,0),_xlfn.IFERROR(VLOOKUP($B305,'Privacy Analyst Evaluation'!$A$46:$F$120,3,0),""))&amp;""</f>
      </c>
      <c r="E305" t="s" s="64">
        <f>_xlfn.IFERROR(VLOOKUP($B305,'Institution Evaluation'!$A$55:$F$346,4,0),_xlfn.IFERROR(VLOOKUP($B305,'Privacy Analyst Evaluation'!$A$46:$F$120,4,0),""))&amp;""</f>
      </c>
      <c r="F305" t="s" s="64">
        <f>_xlfn.IFERROR(VLOOKUP($B305,'Institution Evaluation'!$A$55:$F$346,6,0),_xlfn.IFERROR(VLOOKUP($B305,'Privacy Analyst Evaluation'!$A$46:$F$120,6,0),""))&amp;""</f>
      </c>
      <c r="G305" s="340"/>
      <c r="H305" t="s" s="64">
        <f>_xlfn.IFERROR(IF($H304+1&gt;'(backend scoring)'!$Q$335,"",$H304+1),"")</f>
      </c>
      <c r="I305" t="s" s="64">
        <f>_xlfn.XLOOKUP($H305,'(backend scoring)'!$S$2:$S$333,'(backend scoring)'!$A$2:$A$333,"")</f>
      </c>
      <c r="J305" t="s" s="64">
        <f>_xlfn.IFERROR(VLOOKUP($I305,'Institution Evaluation'!$A$55:$F$346,2,0),_xlfn.IFERROR(VLOOKUP($I305,'Privacy Analyst Evaluation'!$A$46:$F$120,2,0),""))</f>
      </c>
      <c r="K305" t="s" s="64">
        <f>_xlfn.IFERROR(VLOOKUP($I305,'Institution Evaluation'!$A$55:$F$346,3,0),_xlfn.IFERROR(VLOOKUP($I305,'Privacy Analyst Evaluation'!$A$46:$F$120,3,0),""))&amp;""</f>
      </c>
      <c r="L305" t="s" s="64">
        <f>_xlfn.IFERROR(VLOOKUP($I305,'Institution Evaluation'!$A$55:$F$346,4,0),_xlfn.IFERROR(VLOOKUP($I305,'Privacy Analyst Evaluation'!$A$46:$F$120,4,0),""))&amp;""</f>
      </c>
      <c r="M305" t="s" s="64">
        <f>_xlfn.IFERROR(VLOOKUP($I305,'Institution Evaluation'!$A$55:$F$346,6,0),_xlfn.IFERROR(VLOOKUP($I305,'Privacy Analyst Evaluation'!$A$46:$F$120,6,0),""))&amp;""</f>
      </c>
      <c r="N305" s="338"/>
    </row>
    <row r="306" ht="18" customHeight="1">
      <c r="A306" t="s" s="64">
        <f>_xlfn.IFERROR(IF($A305+1&gt;'(backend scoring)'!$T$335,"",$A305+1),"")</f>
      </c>
      <c r="B306" t="s" s="64">
        <f>_xlfn.XLOOKUP($A306,'(backend scoring)'!$V$2:$V$333,'(backend scoring)'!$A$2:$A$333,"")</f>
      </c>
      <c r="C306" t="s" s="64">
        <f>_xlfn.IFERROR(VLOOKUP($B306,'Institution Evaluation'!$A$55:$F$346,2,0),_xlfn.IFERROR(VLOOKUP($B306,'Privacy Analyst Evaluation'!$A$46:$F$120,2,0),""))&amp;""</f>
      </c>
      <c r="D306" t="s" s="64">
        <f>_xlfn.IFERROR(VLOOKUP($B306,'Institution Evaluation'!$A$55:$F$346,3,0),_xlfn.IFERROR(VLOOKUP($B306,'Privacy Analyst Evaluation'!$A$46:$F$120,3,0),""))&amp;""</f>
      </c>
      <c r="E306" t="s" s="64">
        <f>_xlfn.IFERROR(VLOOKUP($B306,'Institution Evaluation'!$A$55:$F$346,4,0),_xlfn.IFERROR(VLOOKUP($B306,'Privacy Analyst Evaluation'!$A$46:$F$120,4,0),""))&amp;""</f>
      </c>
      <c r="F306" t="s" s="64">
        <f>_xlfn.IFERROR(VLOOKUP($B306,'Institution Evaluation'!$A$55:$F$346,6,0),_xlfn.IFERROR(VLOOKUP($B306,'Privacy Analyst Evaluation'!$A$46:$F$120,6,0),""))&amp;""</f>
      </c>
      <c r="G306" s="340"/>
      <c r="H306" t="s" s="64">
        <f>_xlfn.IFERROR(IF($H305+1&gt;'(backend scoring)'!$Q$335,"",$H305+1),"")</f>
      </c>
      <c r="I306" t="s" s="64">
        <f>_xlfn.XLOOKUP($H306,'(backend scoring)'!$S$2:$S$333,'(backend scoring)'!$A$2:$A$333,"")</f>
      </c>
      <c r="J306" t="s" s="64">
        <f>_xlfn.IFERROR(VLOOKUP($I306,'Institution Evaluation'!$A$55:$F$346,2,0),_xlfn.IFERROR(VLOOKUP($I306,'Privacy Analyst Evaluation'!$A$46:$F$120,2,0),""))</f>
      </c>
      <c r="K306" t="s" s="64">
        <f>_xlfn.IFERROR(VLOOKUP($I306,'Institution Evaluation'!$A$55:$F$346,3,0),_xlfn.IFERROR(VLOOKUP($I306,'Privacy Analyst Evaluation'!$A$46:$F$120,3,0),""))&amp;""</f>
      </c>
      <c r="L306" t="s" s="64">
        <f>_xlfn.IFERROR(VLOOKUP($I306,'Institution Evaluation'!$A$55:$F$346,4,0),_xlfn.IFERROR(VLOOKUP($I306,'Privacy Analyst Evaluation'!$A$46:$F$120,4,0),""))&amp;""</f>
      </c>
      <c r="M306" t="s" s="64">
        <f>_xlfn.IFERROR(VLOOKUP($I306,'Institution Evaluation'!$A$55:$F$346,6,0),_xlfn.IFERROR(VLOOKUP($I306,'Privacy Analyst Evaluation'!$A$46:$F$120,6,0),""))&amp;""</f>
      </c>
      <c r="N306" s="338"/>
    </row>
    <row r="307" ht="18" customHeight="1">
      <c r="A307" t="s" s="64">
        <f>_xlfn.IFERROR(IF($A306+1&gt;'(backend scoring)'!$T$335,"",$A306+1),"")</f>
      </c>
      <c r="B307" t="s" s="64">
        <f>_xlfn.XLOOKUP($A307,'(backend scoring)'!$V$2:$V$333,'(backend scoring)'!$A$2:$A$333,"")</f>
      </c>
      <c r="C307" t="s" s="64">
        <f>_xlfn.IFERROR(VLOOKUP($B307,'Institution Evaluation'!$A$55:$F$346,2,0),_xlfn.IFERROR(VLOOKUP($B307,'Privacy Analyst Evaluation'!$A$46:$F$120,2,0),""))&amp;""</f>
      </c>
      <c r="D307" t="s" s="64">
        <f>_xlfn.IFERROR(VLOOKUP($B307,'Institution Evaluation'!$A$55:$F$346,3,0),_xlfn.IFERROR(VLOOKUP($B307,'Privacy Analyst Evaluation'!$A$46:$F$120,3,0),""))&amp;""</f>
      </c>
      <c r="E307" t="s" s="64">
        <f>_xlfn.IFERROR(VLOOKUP($B307,'Institution Evaluation'!$A$55:$F$346,4,0),_xlfn.IFERROR(VLOOKUP($B307,'Privacy Analyst Evaluation'!$A$46:$F$120,4,0),""))&amp;""</f>
      </c>
      <c r="F307" t="s" s="64">
        <f>_xlfn.IFERROR(VLOOKUP($B307,'Institution Evaluation'!$A$55:$F$346,6,0),_xlfn.IFERROR(VLOOKUP($B307,'Privacy Analyst Evaluation'!$A$46:$F$120,6,0),""))&amp;""</f>
      </c>
      <c r="G307" s="340"/>
      <c r="H307" t="s" s="64">
        <f>_xlfn.IFERROR(IF($H306+1&gt;'(backend scoring)'!$Q$335,"",$H306+1),"")</f>
      </c>
      <c r="I307" t="s" s="64">
        <f>_xlfn.XLOOKUP($H307,'(backend scoring)'!$S$2:$S$333,'(backend scoring)'!$A$2:$A$333,"")</f>
      </c>
      <c r="J307" t="s" s="64">
        <f>_xlfn.IFERROR(VLOOKUP($I307,'Institution Evaluation'!$A$55:$F$346,2,0),_xlfn.IFERROR(VLOOKUP($I307,'Privacy Analyst Evaluation'!$A$46:$F$120,2,0),""))</f>
      </c>
      <c r="K307" t="s" s="64">
        <f>_xlfn.IFERROR(VLOOKUP($I307,'Institution Evaluation'!$A$55:$F$346,3,0),_xlfn.IFERROR(VLOOKUP($I307,'Privacy Analyst Evaluation'!$A$46:$F$120,3,0),""))&amp;""</f>
      </c>
      <c r="L307" t="s" s="64">
        <f>_xlfn.IFERROR(VLOOKUP($I307,'Institution Evaluation'!$A$55:$F$346,4,0),_xlfn.IFERROR(VLOOKUP($I307,'Privacy Analyst Evaluation'!$A$46:$F$120,4,0),""))&amp;""</f>
      </c>
      <c r="M307" t="s" s="64">
        <f>_xlfn.IFERROR(VLOOKUP($I307,'Institution Evaluation'!$A$55:$F$346,6,0),_xlfn.IFERROR(VLOOKUP($I307,'Privacy Analyst Evaluation'!$A$46:$F$120,6,0),""))&amp;""</f>
      </c>
      <c r="N307" s="338"/>
    </row>
    <row r="308" ht="18" customHeight="1">
      <c r="A308" t="s" s="64">
        <f>_xlfn.IFERROR(IF($A307+1&gt;'(backend scoring)'!$T$335,"",$A307+1),"")</f>
      </c>
      <c r="B308" t="s" s="64">
        <f>_xlfn.XLOOKUP($A308,'(backend scoring)'!$V$2:$V$333,'(backend scoring)'!$A$2:$A$333,"")</f>
      </c>
      <c r="C308" t="s" s="64">
        <f>_xlfn.IFERROR(VLOOKUP($B308,'Institution Evaluation'!$A$55:$F$346,2,0),_xlfn.IFERROR(VLOOKUP($B308,'Privacy Analyst Evaluation'!$A$46:$F$120,2,0),""))&amp;""</f>
      </c>
      <c r="D308" t="s" s="64">
        <f>_xlfn.IFERROR(VLOOKUP($B308,'Institution Evaluation'!$A$55:$F$346,3,0),_xlfn.IFERROR(VLOOKUP($B308,'Privacy Analyst Evaluation'!$A$46:$F$120,3,0),""))&amp;""</f>
      </c>
      <c r="E308" t="s" s="64">
        <f>_xlfn.IFERROR(VLOOKUP($B308,'Institution Evaluation'!$A$55:$F$346,4,0),_xlfn.IFERROR(VLOOKUP($B308,'Privacy Analyst Evaluation'!$A$46:$F$120,4,0),""))&amp;""</f>
      </c>
      <c r="F308" t="s" s="64">
        <f>_xlfn.IFERROR(VLOOKUP($B308,'Institution Evaluation'!$A$55:$F$346,6,0),_xlfn.IFERROR(VLOOKUP($B308,'Privacy Analyst Evaluation'!$A$46:$F$120,6,0),""))&amp;""</f>
      </c>
      <c r="G308" s="340"/>
      <c r="H308" t="s" s="64">
        <f>_xlfn.IFERROR(IF($H307+1&gt;'(backend scoring)'!$Q$335,"",$H307+1),"")</f>
      </c>
      <c r="I308" t="s" s="64">
        <f>_xlfn.XLOOKUP($H308,'(backend scoring)'!$S$2:$S$333,'(backend scoring)'!$A$2:$A$333,"")</f>
      </c>
      <c r="J308" t="s" s="64">
        <f>_xlfn.IFERROR(VLOOKUP($I308,'Institution Evaluation'!$A$55:$F$346,2,0),_xlfn.IFERROR(VLOOKUP($I308,'Privacy Analyst Evaluation'!$A$46:$F$120,2,0),""))</f>
      </c>
      <c r="K308" t="s" s="64">
        <f>_xlfn.IFERROR(VLOOKUP($I308,'Institution Evaluation'!$A$55:$F$346,3,0),_xlfn.IFERROR(VLOOKUP($I308,'Privacy Analyst Evaluation'!$A$46:$F$120,3,0),""))&amp;""</f>
      </c>
      <c r="L308" t="s" s="64">
        <f>_xlfn.IFERROR(VLOOKUP($I308,'Institution Evaluation'!$A$55:$F$346,4,0),_xlfn.IFERROR(VLOOKUP($I308,'Privacy Analyst Evaluation'!$A$46:$F$120,4,0),""))&amp;""</f>
      </c>
      <c r="M308" t="s" s="64">
        <f>_xlfn.IFERROR(VLOOKUP($I308,'Institution Evaluation'!$A$55:$F$346,6,0),_xlfn.IFERROR(VLOOKUP($I308,'Privacy Analyst Evaluation'!$A$46:$F$120,6,0),""))&amp;""</f>
      </c>
      <c r="N308" s="338"/>
    </row>
    <row r="309" ht="18" customHeight="1">
      <c r="A309" t="s" s="64">
        <f>_xlfn.IFERROR(IF($A308+1&gt;'(backend scoring)'!$T$335,"",$A308+1),"")</f>
      </c>
      <c r="B309" t="s" s="64">
        <f>_xlfn.XLOOKUP($A309,'(backend scoring)'!$V$2:$V$333,'(backend scoring)'!$A$2:$A$333,"")</f>
      </c>
      <c r="C309" t="s" s="64">
        <f>_xlfn.IFERROR(VLOOKUP($B309,'Institution Evaluation'!$A$55:$F$346,2,0),_xlfn.IFERROR(VLOOKUP($B309,'Privacy Analyst Evaluation'!$A$46:$F$120,2,0),""))&amp;""</f>
      </c>
      <c r="D309" t="s" s="64">
        <f>_xlfn.IFERROR(VLOOKUP($B309,'Institution Evaluation'!$A$55:$F$346,3,0),_xlfn.IFERROR(VLOOKUP($B309,'Privacy Analyst Evaluation'!$A$46:$F$120,3,0),""))&amp;""</f>
      </c>
      <c r="E309" t="s" s="64">
        <f>_xlfn.IFERROR(VLOOKUP($B309,'Institution Evaluation'!$A$55:$F$346,4,0),_xlfn.IFERROR(VLOOKUP($B309,'Privacy Analyst Evaluation'!$A$46:$F$120,4,0),""))&amp;""</f>
      </c>
      <c r="F309" t="s" s="64">
        <f>_xlfn.IFERROR(VLOOKUP($B309,'Institution Evaluation'!$A$55:$F$346,6,0),_xlfn.IFERROR(VLOOKUP($B309,'Privacy Analyst Evaluation'!$A$46:$F$120,6,0),""))&amp;""</f>
      </c>
      <c r="G309" s="340"/>
      <c r="H309" t="s" s="64">
        <f>_xlfn.IFERROR(IF($H308+1&gt;'(backend scoring)'!$Q$335,"",$H308+1),"")</f>
      </c>
      <c r="I309" t="s" s="64">
        <f>_xlfn.XLOOKUP($H309,'(backend scoring)'!$S$2:$S$333,'(backend scoring)'!$A$2:$A$333,"")</f>
      </c>
      <c r="J309" t="s" s="64">
        <f>_xlfn.IFERROR(VLOOKUP($I309,'Institution Evaluation'!$A$55:$F$346,2,0),_xlfn.IFERROR(VLOOKUP($I309,'Privacy Analyst Evaluation'!$A$46:$F$120,2,0),""))</f>
      </c>
      <c r="K309" t="s" s="64">
        <f>_xlfn.IFERROR(VLOOKUP($I309,'Institution Evaluation'!$A$55:$F$346,3,0),_xlfn.IFERROR(VLOOKUP($I309,'Privacy Analyst Evaluation'!$A$46:$F$120,3,0),""))&amp;""</f>
      </c>
      <c r="L309" t="s" s="64">
        <f>_xlfn.IFERROR(VLOOKUP($I309,'Institution Evaluation'!$A$55:$F$346,4,0),_xlfn.IFERROR(VLOOKUP($I309,'Privacy Analyst Evaluation'!$A$46:$F$120,4,0),""))&amp;""</f>
      </c>
      <c r="M309" t="s" s="64">
        <f>_xlfn.IFERROR(VLOOKUP($I309,'Institution Evaluation'!$A$55:$F$346,6,0),_xlfn.IFERROR(VLOOKUP($I309,'Privacy Analyst Evaluation'!$A$46:$F$120,6,0),""))&amp;""</f>
      </c>
      <c r="N309" s="338"/>
    </row>
    <row r="310" ht="18" customHeight="1">
      <c r="A310" t="s" s="64">
        <f>_xlfn.IFERROR(IF($A309+1&gt;'(backend scoring)'!$T$335,"",$A309+1),"")</f>
      </c>
      <c r="B310" t="s" s="64">
        <f>_xlfn.XLOOKUP($A310,'(backend scoring)'!$V$2:$V$333,'(backend scoring)'!$A$2:$A$333,"")</f>
      </c>
      <c r="C310" t="s" s="64">
        <f>_xlfn.IFERROR(VLOOKUP($B310,'Institution Evaluation'!$A$55:$F$346,2,0),_xlfn.IFERROR(VLOOKUP($B310,'Privacy Analyst Evaluation'!$A$46:$F$120,2,0),""))&amp;""</f>
      </c>
      <c r="D310" t="s" s="64">
        <f>_xlfn.IFERROR(VLOOKUP($B310,'Institution Evaluation'!$A$55:$F$346,3,0),_xlfn.IFERROR(VLOOKUP($B310,'Privacy Analyst Evaluation'!$A$46:$F$120,3,0),""))&amp;""</f>
      </c>
      <c r="E310" t="s" s="64">
        <f>_xlfn.IFERROR(VLOOKUP($B310,'Institution Evaluation'!$A$55:$F$346,4,0),_xlfn.IFERROR(VLOOKUP($B310,'Privacy Analyst Evaluation'!$A$46:$F$120,4,0),""))&amp;""</f>
      </c>
      <c r="F310" t="s" s="64">
        <f>_xlfn.IFERROR(VLOOKUP($B310,'Institution Evaluation'!$A$55:$F$346,6,0),_xlfn.IFERROR(VLOOKUP($B310,'Privacy Analyst Evaluation'!$A$46:$F$120,6,0),""))&amp;""</f>
      </c>
      <c r="G310" s="340"/>
      <c r="H310" t="s" s="64">
        <f>_xlfn.IFERROR(IF($H309+1&gt;'(backend scoring)'!$Q$335,"",$H309+1),"")</f>
      </c>
      <c r="I310" t="s" s="64">
        <f>_xlfn.XLOOKUP($H310,'(backend scoring)'!$S$2:$S$333,'(backend scoring)'!$A$2:$A$333,"")</f>
      </c>
      <c r="J310" t="s" s="64">
        <f>_xlfn.IFERROR(VLOOKUP($I310,'Institution Evaluation'!$A$55:$F$346,2,0),_xlfn.IFERROR(VLOOKUP($I310,'Privacy Analyst Evaluation'!$A$46:$F$120,2,0),""))</f>
      </c>
      <c r="K310" t="s" s="64">
        <f>_xlfn.IFERROR(VLOOKUP($I310,'Institution Evaluation'!$A$55:$F$346,3,0),_xlfn.IFERROR(VLOOKUP($I310,'Privacy Analyst Evaluation'!$A$46:$F$120,3,0),""))&amp;""</f>
      </c>
      <c r="L310" t="s" s="64">
        <f>_xlfn.IFERROR(VLOOKUP($I310,'Institution Evaluation'!$A$55:$F$346,4,0),_xlfn.IFERROR(VLOOKUP($I310,'Privacy Analyst Evaluation'!$A$46:$F$120,4,0),""))&amp;""</f>
      </c>
      <c r="M310" t="s" s="64">
        <f>_xlfn.IFERROR(VLOOKUP($I310,'Institution Evaluation'!$A$55:$F$346,6,0),_xlfn.IFERROR(VLOOKUP($I310,'Privacy Analyst Evaluation'!$A$46:$F$120,6,0),""))&amp;""</f>
      </c>
      <c r="N310" s="338"/>
    </row>
    <row r="311" ht="18" customHeight="1">
      <c r="A311" t="s" s="64">
        <f>_xlfn.IFERROR(IF($A310+1&gt;'(backend scoring)'!$T$335,"",$A310+1),"")</f>
      </c>
      <c r="B311" t="s" s="64">
        <f>_xlfn.XLOOKUP($A311,'(backend scoring)'!$V$2:$V$333,'(backend scoring)'!$A$2:$A$333,"")</f>
      </c>
      <c r="C311" t="s" s="64">
        <f>_xlfn.IFERROR(VLOOKUP($B311,'Institution Evaluation'!$A$55:$F$346,2,0),_xlfn.IFERROR(VLOOKUP($B311,'Privacy Analyst Evaluation'!$A$46:$F$120,2,0),""))&amp;""</f>
      </c>
      <c r="D311" t="s" s="64">
        <f>_xlfn.IFERROR(VLOOKUP($B311,'Institution Evaluation'!$A$55:$F$346,3,0),_xlfn.IFERROR(VLOOKUP($B311,'Privacy Analyst Evaluation'!$A$46:$F$120,3,0),""))&amp;""</f>
      </c>
      <c r="E311" t="s" s="64">
        <f>_xlfn.IFERROR(VLOOKUP($B311,'Institution Evaluation'!$A$55:$F$346,4,0),_xlfn.IFERROR(VLOOKUP($B311,'Privacy Analyst Evaluation'!$A$46:$F$120,4,0),""))&amp;""</f>
      </c>
      <c r="F311" t="s" s="64">
        <f>_xlfn.IFERROR(VLOOKUP($B311,'Institution Evaluation'!$A$55:$F$346,6,0),_xlfn.IFERROR(VLOOKUP($B311,'Privacy Analyst Evaluation'!$A$46:$F$120,6,0),""))&amp;""</f>
      </c>
      <c r="G311" s="340"/>
      <c r="H311" t="s" s="64">
        <f>_xlfn.IFERROR(IF($H310+1&gt;'(backend scoring)'!$Q$335,"",$H310+1),"")</f>
      </c>
      <c r="I311" t="s" s="64">
        <f>_xlfn.XLOOKUP($H311,'(backend scoring)'!$S$2:$S$333,'(backend scoring)'!$A$2:$A$333,"")</f>
      </c>
      <c r="J311" t="s" s="64">
        <f>_xlfn.IFERROR(VLOOKUP($I311,'Institution Evaluation'!$A$55:$F$346,2,0),_xlfn.IFERROR(VLOOKUP($I311,'Privacy Analyst Evaluation'!$A$46:$F$120,2,0),""))</f>
      </c>
      <c r="K311" t="s" s="64">
        <f>_xlfn.IFERROR(VLOOKUP($I311,'Institution Evaluation'!$A$55:$F$346,3,0),_xlfn.IFERROR(VLOOKUP($I311,'Privacy Analyst Evaluation'!$A$46:$F$120,3,0),""))&amp;""</f>
      </c>
      <c r="L311" t="s" s="64">
        <f>_xlfn.IFERROR(VLOOKUP($I311,'Institution Evaluation'!$A$55:$F$346,4,0),_xlfn.IFERROR(VLOOKUP($I311,'Privacy Analyst Evaluation'!$A$46:$F$120,4,0),""))&amp;""</f>
      </c>
      <c r="M311" t="s" s="64">
        <f>_xlfn.IFERROR(VLOOKUP($I311,'Institution Evaluation'!$A$55:$F$346,6,0),_xlfn.IFERROR(VLOOKUP($I311,'Privacy Analyst Evaluation'!$A$46:$F$120,6,0),""))&amp;""</f>
      </c>
      <c r="N311" s="338"/>
    </row>
    <row r="312" ht="18" customHeight="1">
      <c r="A312" t="s" s="64">
        <f>_xlfn.IFERROR(IF($A311+1&gt;'(backend scoring)'!$T$335,"",$A311+1),"")</f>
      </c>
      <c r="B312" t="s" s="64">
        <f>_xlfn.XLOOKUP($A312,'(backend scoring)'!$V$2:$V$333,'(backend scoring)'!$A$2:$A$333,"")</f>
      </c>
      <c r="C312" t="s" s="64">
        <f>_xlfn.IFERROR(VLOOKUP($B312,'Institution Evaluation'!$A$55:$F$346,2,0),_xlfn.IFERROR(VLOOKUP($B312,'Privacy Analyst Evaluation'!$A$46:$F$120,2,0),""))&amp;""</f>
      </c>
      <c r="D312" t="s" s="64">
        <f>_xlfn.IFERROR(VLOOKUP($B312,'Institution Evaluation'!$A$55:$F$346,3,0),_xlfn.IFERROR(VLOOKUP($B312,'Privacy Analyst Evaluation'!$A$46:$F$120,3,0),""))&amp;""</f>
      </c>
      <c r="E312" t="s" s="64">
        <f>_xlfn.IFERROR(VLOOKUP($B312,'Institution Evaluation'!$A$55:$F$346,4,0),_xlfn.IFERROR(VLOOKUP($B312,'Privacy Analyst Evaluation'!$A$46:$F$120,4,0),""))&amp;""</f>
      </c>
      <c r="F312" t="s" s="64">
        <f>_xlfn.IFERROR(VLOOKUP($B312,'Institution Evaluation'!$A$55:$F$346,6,0),_xlfn.IFERROR(VLOOKUP($B312,'Privacy Analyst Evaluation'!$A$46:$F$120,6,0),""))&amp;""</f>
      </c>
      <c r="G312" s="340"/>
      <c r="H312" t="s" s="64">
        <f>_xlfn.IFERROR(IF($H311+1&gt;'(backend scoring)'!$Q$335,"",$H311+1),"")</f>
      </c>
      <c r="I312" t="s" s="64">
        <f>_xlfn.XLOOKUP($H312,'(backend scoring)'!$S$2:$S$333,'(backend scoring)'!$A$2:$A$333,"")</f>
      </c>
      <c r="J312" t="s" s="64">
        <f>_xlfn.IFERROR(VLOOKUP($I312,'Institution Evaluation'!$A$55:$F$346,2,0),_xlfn.IFERROR(VLOOKUP($I312,'Privacy Analyst Evaluation'!$A$46:$F$120,2,0),""))</f>
      </c>
      <c r="K312" t="s" s="64">
        <f>_xlfn.IFERROR(VLOOKUP($I312,'Institution Evaluation'!$A$55:$F$346,3,0),_xlfn.IFERROR(VLOOKUP($I312,'Privacy Analyst Evaluation'!$A$46:$F$120,3,0),""))&amp;""</f>
      </c>
      <c r="L312" t="s" s="64">
        <f>_xlfn.IFERROR(VLOOKUP($I312,'Institution Evaluation'!$A$55:$F$346,4,0),_xlfn.IFERROR(VLOOKUP($I312,'Privacy Analyst Evaluation'!$A$46:$F$120,4,0),""))&amp;""</f>
      </c>
      <c r="M312" t="s" s="64">
        <f>_xlfn.IFERROR(VLOOKUP($I312,'Institution Evaluation'!$A$55:$F$346,6,0),_xlfn.IFERROR(VLOOKUP($I312,'Privacy Analyst Evaluation'!$A$46:$F$120,6,0),""))&amp;""</f>
      </c>
      <c r="N312" s="338"/>
    </row>
    <row r="313" ht="18" customHeight="1">
      <c r="A313" t="s" s="64">
        <f>_xlfn.IFERROR(IF($A312+1&gt;'(backend scoring)'!$T$335,"",$A312+1),"")</f>
      </c>
      <c r="B313" t="s" s="64">
        <f>_xlfn.XLOOKUP($A313,'(backend scoring)'!$V$2:$V$333,'(backend scoring)'!$A$2:$A$333,"")</f>
      </c>
      <c r="C313" t="s" s="64">
        <f>_xlfn.IFERROR(VLOOKUP($B313,'Institution Evaluation'!$A$55:$F$346,2,0),_xlfn.IFERROR(VLOOKUP($B313,'Privacy Analyst Evaluation'!$A$46:$F$120,2,0),""))&amp;""</f>
      </c>
      <c r="D313" t="s" s="64">
        <f>_xlfn.IFERROR(VLOOKUP($B313,'Institution Evaluation'!$A$55:$F$346,3,0),_xlfn.IFERROR(VLOOKUP($B313,'Privacy Analyst Evaluation'!$A$46:$F$120,3,0),""))&amp;""</f>
      </c>
      <c r="E313" t="s" s="64">
        <f>_xlfn.IFERROR(VLOOKUP($B313,'Institution Evaluation'!$A$55:$F$346,4,0),_xlfn.IFERROR(VLOOKUP($B313,'Privacy Analyst Evaluation'!$A$46:$F$120,4,0),""))&amp;""</f>
      </c>
      <c r="F313" t="s" s="64">
        <f>_xlfn.IFERROR(VLOOKUP($B313,'Institution Evaluation'!$A$55:$F$346,6,0),_xlfn.IFERROR(VLOOKUP($B313,'Privacy Analyst Evaluation'!$A$46:$F$120,6,0),""))&amp;""</f>
      </c>
      <c r="G313" s="340"/>
      <c r="H313" t="s" s="64">
        <f>_xlfn.IFERROR(IF($H312+1&gt;'(backend scoring)'!$Q$335,"",$H312+1),"")</f>
      </c>
      <c r="I313" t="s" s="64">
        <f>_xlfn.XLOOKUP($H313,'(backend scoring)'!$S$2:$S$333,'(backend scoring)'!$A$2:$A$333,"")</f>
      </c>
      <c r="J313" t="s" s="64">
        <f>_xlfn.IFERROR(VLOOKUP($I313,'Institution Evaluation'!$A$55:$F$346,2,0),_xlfn.IFERROR(VLOOKUP($I313,'Privacy Analyst Evaluation'!$A$46:$F$120,2,0),""))</f>
      </c>
      <c r="K313" t="s" s="64">
        <f>_xlfn.IFERROR(VLOOKUP($I313,'Institution Evaluation'!$A$55:$F$346,3,0),_xlfn.IFERROR(VLOOKUP($I313,'Privacy Analyst Evaluation'!$A$46:$F$120,3,0),""))&amp;""</f>
      </c>
      <c r="L313" t="s" s="64">
        <f>_xlfn.IFERROR(VLOOKUP($I313,'Institution Evaluation'!$A$55:$F$346,4,0),_xlfn.IFERROR(VLOOKUP($I313,'Privacy Analyst Evaluation'!$A$46:$F$120,4,0),""))&amp;""</f>
      </c>
      <c r="M313" t="s" s="64">
        <f>_xlfn.IFERROR(VLOOKUP($I313,'Institution Evaluation'!$A$55:$F$346,6,0),_xlfn.IFERROR(VLOOKUP($I313,'Privacy Analyst Evaluation'!$A$46:$F$120,6,0),""))&amp;""</f>
      </c>
      <c r="N313" s="338"/>
    </row>
    <row r="314" ht="18" customHeight="1">
      <c r="A314" t="s" s="64">
        <f>_xlfn.IFERROR(IF($A313+1&gt;'(backend scoring)'!$T$335,"",$A313+1),"")</f>
      </c>
      <c r="B314" t="s" s="64">
        <f>_xlfn.XLOOKUP($A314,'(backend scoring)'!$V$2:$V$333,'(backend scoring)'!$A$2:$A$333,"")</f>
      </c>
      <c r="C314" t="s" s="64">
        <f>_xlfn.IFERROR(VLOOKUP($B314,'Institution Evaluation'!$A$55:$F$346,2,0),_xlfn.IFERROR(VLOOKUP($B314,'Privacy Analyst Evaluation'!$A$46:$F$120,2,0),""))&amp;""</f>
      </c>
      <c r="D314" t="s" s="64">
        <f>_xlfn.IFERROR(VLOOKUP($B314,'Institution Evaluation'!$A$55:$F$346,3,0),_xlfn.IFERROR(VLOOKUP($B314,'Privacy Analyst Evaluation'!$A$46:$F$120,3,0),""))&amp;""</f>
      </c>
      <c r="E314" t="s" s="64">
        <f>_xlfn.IFERROR(VLOOKUP($B314,'Institution Evaluation'!$A$55:$F$346,4,0),_xlfn.IFERROR(VLOOKUP($B314,'Privacy Analyst Evaluation'!$A$46:$F$120,4,0),""))&amp;""</f>
      </c>
      <c r="F314" t="s" s="64">
        <f>_xlfn.IFERROR(VLOOKUP($B314,'Institution Evaluation'!$A$55:$F$346,6,0),_xlfn.IFERROR(VLOOKUP($B314,'Privacy Analyst Evaluation'!$A$46:$F$120,6,0),""))&amp;""</f>
      </c>
      <c r="G314" s="340"/>
      <c r="H314" t="s" s="64">
        <f>_xlfn.IFERROR(IF($H313+1&gt;'(backend scoring)'!$Q$335,"",$H313+1),"")</f>
      </c>
      <c r="I314" t="s" s="64">
        <f>_xlfn.XLOOKUP($H314,'(backend scoring)'!$S$2:$S$333,'(backend scoring)'!$A$2:$A$333,"")</f>
      </c>
      <c r="J314" t="s" s="64">
        <f>_xlfn.IFERROR(VLOOKUP($I314,'Institution Evaluation'!$A$55:$F$346,2,0),_xlfn.IFERROR(VLOOKUP($I314,'Privacy Analyst Evaluation'!$A$46:$F$120,2,0),""))</f>
      </c>
      <c r="K314" t="s" s="64">
        <f>_xlfn.IFERROR(VLOOKUP($I314,'Institution Evaluation'!$A$55:$F$346,3,0),_xlfn.IFERROR(VLOOKUP($I314,'Privacy Analyst Evaluation'!$A$46:$F$120,3,0),""))&amp;""</f>
      </c>
      <c r="L314" t="s" s="64">
        <f>_xlfn.IFERROR(VLOOKUP($I314,'Institution Evaluation'!$A$55:$F$346,4,0),_xlfn.IFERROR(VLOOKUP($I314,'Privacy Analyst Evaluation'!$A$46:$F$120,4,0),""))&amp;""</f>
      </c>
      <c r="M314" t="s" s="64">
        <f>_xlfn.IFERROR(VLOOKUP($I314,'Institution Evaluation'!$A$55:$F$346,6,0),_xlfn.IFERROR(VLOOKUP($I314,'Privacy Analyst Evaluation'!$A$46:$F$120,6,0),""))&amp;""</f>
      </c>
      <c r="N314" s="338"/>
    </row>
    <row r="315" ht="18" customHeight="1">
      <c r="A315" t="s" s="64">
        <f>_xlfn.IFERROR(IF($A314+1&gt;'(backend scoring)'!$T$335,"",$A314+1),"")</f>
      </c>
      <c r="B315" t="s" s="64">
        <f>_xlfn.XLOOKUP($A315,'(backend scoring)'!$V$2:$V$333,'(backend scoring)'!$A$2:$A$333,"")</f>
      </c>
      <c r="C315" t="s" s="64">
        <f>_xlfn.IFERROR(VLOOKUP($B315,'Institution Evaluation'!$A$55:$F$346,2,0),_xlfn.IFERROR(VLOOKUP($B315,'Privacy Analyst Evaluation'!$A$46:$F$120,2,0),""))&amp;""</f>
      </c>
      <c r="D315" t="s" s="64">
        <f>_xlfn.IFERROR(VLOOKUP($B315,'Institution Evaluation'!$A$55:$F$346,3,0),_xlfn.IFERROR(VLOOKUP($B315,'Privacy Analyst Evaluation'!$A$46:$F$120,3,0),""))&amp;""</f>
      </c>
      <c r="E315" t="s" s="64">
        <f>_xlfn.IFERROR(VLOOKUP($B315,'Institution Evaluation'!$A$55:$F$346,4,0),_xlfn.IFERROR(VLOOKUP($B315,'Privacy Analyst Evaluation'!$A$46:$F$120,4,0),""))&amp;""</f>
      </c>
      <c r="F315" t="s" s="64">
        <f>_xlfn.IFERROR(VLOOKUP($B315,'Institution Evaluation'!$A$55:$F$346,6,0),_xlfn.IFERROR(VLOOKUP($B315,'Privacy Analyst Evaluation'!$A$46:$F$120,6,0),""))&amp;""</f>
      </c>
      <c r="G315" s="340"/>
      <c r="H315" t="s" s="64">
        <f>_xlfn.IFERROR(IF($H314+1&gt;'(backend scoring)'!$Q$335,"",$H314+1),"")</f>
      </c>
      <c r="I315" t="s" s="64">
        <f>_xlfn.XLOOKUP($H315,'(backend scoring)'!$S$2:$S$333,'(backend scoring)'!$A$2:$A$333,"")</f>
      </c>
      <c r="J315" t="s" s="64">
        <f>_xlfn.IFERROR(VLOOKUP($I315,'Institution Evaluation'!$A$55:$F$346,2,0),_xlfn.IFERROR(VLOOKUP($I315,'Privacy Analyst Evaluation'!$A$46:$F$120,2,0),""))</f>
      </c>
      <c r="K315" t="s" s="64">
        <f>_xlfn.IFERROR(VLOOKUP($I315,'Institution Evaluation'!$A$55:$F$346,3,0),_xlfn.IFERROR(VLOOKUP($I315,'Privacy Analyst Evaluation'!$A$46:$F$120,3,0),""))&amp;""</f>
      </c>
      <c r="L315" t="s" s="64">
        <f>_xlfn.IFERROR(VLOOKUP($I315,'Institution Evaluation'!$A$55:$F$346,4,0),_xlfn.IFERROR(VLOOKUP($I315,'Privacy Analyst Evaluation'!$A$46:$F$120,4,0),""))&amp;""</f>
      </c>
      <c r="M315" t="s" s="64">
        <f>_xlfn.IFERROR(VLOOKUP($I315,'Institution Evaluation'!$A$55:$F$346,6,0),_xlfn.IFERROR(VLOOKUP($I315,'Privacy Analyst Evaluation'!$A$46:$F$120,6,0),""))&amp;""</f>
      </c>
      <c r="N315" s="338"/>
    </row>
    <row r="316" ht="18" customHeight="1">
      <c r="A316" t="s" s="64">
        <f>_xlfn.IFERROR(IF($A315+1&gt;'(backend scoring)'!$T$335,"",$A315+1),"")</f>
      </c>
      <c r="B316" t="s" s="64">
        <f>_xlfn.XLOOKUP($A316,'(backend scoring)'!$V$2:$V$333,'(backend scoring)'!$A$2:$A$333,"")</f>
      </c>
      <c r="C316" t="s" s="64">
        <f>_xlfn.IFERROR(VLOOKUP($B316,'Institution Evaluation'!$A$55:$F$346,2,0),_xlfn.IFERROR(VLOOKUP($B316,'Privacy Analyst Evaluation'!$A$46:$F$120,2,0),""))&amp;""</f>
      </c>
      <c r="D316" t="s" s="64">
        <f>_xlfn.IFERROR(VLOOKUP($B316,'Institution Evaluation'!$A$55:$F$346,3,0),_xlfn.IFERROR(VLOOKUP($B316,'Privacy Analyst Evaluation'!$A$46:$F$120,3,0),""))&amp;""</f>
      </c>
      <c r="E316" t="s" s="64">
        <f>_xlfn.IFERROR(VLOOKUP($B316,'Institution Evaluation'!$A$55:$F$346,4,0),_xlfn.IFERROR(VLOOKUP($B316,'Privacy Analyst Evaluation'!$A$46:$F$120,4,0),""))&amp;""</f>
      </c>
      <c r="F316" t="s" s="64">
        <f>_xlfn.IFERROR(VLOOKUP($B316,'Institution Evaluation'!$A$55:$F$346,6,0),_xlfn.IFERROR(VLOOKUP($B316,'Privacy Analyst Evaluation'!$A$46:$F$120,6,0),""))&amp;""</f>
      </c>
      <c r="G316" s="340"/>
      <c r="H316" t="s" s="64">
        <f>_xlfn.IFERROR(IF($H315+1&gt;'(backend scoring)'!$Q$335,"",$H315+1),"")</f>
      </c>
      <c r="I316" t="s" s="64">
        <f>_xlfn.XLOOKUP($H316,'(backend scoring)'!$S$2:$S$333,'(backend scoring)'!$A$2:$A$333,"")</f>
      </c>
      <c r="J316" t="s" s="64">
        <f>_xlfn.IFERROR(VLOOKUP($I316,'Institution Evaluation'!$A$55:$F$346,2,0),_xlfn.IFERROR(VLOOKUP($I316,'Privacy Analyst Evaluation'!$A$46:$F$120,2,0),""))</f>
      </c>
      <c r="K316" t="s" s="64">
        <f>_xlfn.IFERROR(VLOOKUP($I316,'Institution Evaluation'!$A$55:$F$346,3,0),_xlfn.IFERROR(VLOOKUP($I316,'Privacy Analyst Evaluation'!$A$46:$F$120,3,0),""))&amp;""</f>
      </c>
      <c r="L316" t="s" s="64">
        <f>_xlfn.IFERROR(VLOOKUP($I316,'Institution Evaluation'!$A$55:$F$346,4,0),_xlfn.IFERROR(VLOOKUP($I316,'Privacy Analyst Evaluation'!$A$46:$F$120,4,0),""))&amp;""</f>
      </c>
      <c r="M316" t="s" s="64">
        <f>_xlfn.IFERROR(VLOOKUP($I316,'Institution Evaluation'!$A$55:$F$346,6,0),_xlfn.IFERROR(VLOOKUP($I316,'Privacy Analyst Evaluation'!$A$46:$F$120,6,0),""))&amp;""</f>
      </c>
      <c r="N316" s="338"/>
    </row>
    <row r="317" ht="18" customHeight="1">
      <c r="A317" t="s" s="64">
        <f>_xlfn.IFERROR(IF($A316+1&gt;'(backend scoring)'!$T$335,"",$A316+1),"")</f>
      </c>
      <c r="B317" t="s" s="64">
        <f>_xlfn.XLOOKUP($A317,'(backend scoring)'!$V$2:$V$333,'(backend scoring)'!$A$2:$A$333,"")</f>
      </c>
      <c r="C317" t="s" s="64">
        <f>_xlfn.IFERROR(VLOOKUP($B317,'Institution Evaluation'!$A$55:$F$346,2,0),_xlfn.IFERROR(VLOOKUP($B317,'Privacy Analyst Evaluation'!$A$46:$F$120,2,0),""))&amp;""</f>
      </c>
      <c r="D317" t="s" s="64">
        <f>_xlfn.IFERROR(VLOOKUP($B317,'Institution Evaluation'!$A$55:$F$346,3,0),_xlfn.IFERROR(VLOOKUP($B317,'Privacy Analyst Evaluation'!$A$46:$F$120,3,0),""))&amp;""</f>
      </c>
      <c r="E317" t="s" s="64">
        <f>_xlfn.IFERROR(VLOOKUP($B317,'Institution Evaluation'!$A$55:$F$346,4,0),_xlfn.IFERROR(VLOOKUP($B317,'Privacy Analyst Evaluation'!$A$46:$F$120,4,0),""))&amp;""</f>
      </c>
      <c r="F317" t="s" s="64">
        <f>_xlfn.IFERROR(VLOOKUP($B317,'Institution Evaluation'!$A$55:$F$346,6,0),_xlfn.IFERROR(VLOOKUP($B317,'Privacy Analyst Evaluation'!$A$46:$F$120,6,0),""))&amp;""</f>
      </c>
      <c r="G317" s="340"/>
      <c r="H317" t="s" s="64">
        <f>_xlfn.IFERROR(IF($H316+1&gt;'(backend scoring)'!$Q$335,"",$H316+1),"")</f>
      </c>
      <c r="I317" t="s" s="64">
        <f>_xlfn.XLOOKUP($H317,'(backend scoring)'!$S$2:$S$333,'(backend scoring)'!$A$2:$A$333,"")</f>
      </c>
      <c r="J317" t="s" s="64">
        <f>_xlfn.IFERROR(VLOOKUP($I317,'Institution Evaluation'!$A$55:$F$346,2,0),_xlfn.IFERROR(VLOOKUP($I317,'Privacy Analyst Evaluation'!$A$46:$F$120,2,0),""))</f>
      </c>
      <c r="K317" t="s" s="64">
        <f>_xlfn.IFERROR(VLOOKUP($I317,'Institution Evaluation'!$A$55:$F$346,3,0),_xlfn.IFERROR(VLOOKUP($I317,'Privacy Analyst Evaluation'!$A$46:$F$120,3,0),""))&amp;""</f>
      </c>
      <c r="L317" t="s" s="64">
        <f>_xlfn.IFERROR(VLOOKUP($I317,'Institution Evaluation'!$A$55:$F$346,4,0),_xlfn.IFERROR(VLOOKUP($I317,'Privacy Analyst Evaluation'!$A$46:$F$120,4,0),""))&amp;""</f>
      </c>
      <c r="M317" t="s" s="64">
        <f>_xlfn.IFERROR(VLOOKUP($I317,'Institution Evaluation'!$A$55:$F$346,6,0),_xlfn.IFERROR(VLOOKUP($I317,'Privacy Analyst Evaluation'!$A$46:$F$120,6,0),""))&amp;""</f>
      </c>
      <c r="N317" s="338"/>
    </row>
    <row r="318" ht="18" customHeight="1">
      <c r="A318" t="s" s="64">
        <f>_xlfn.IFERROR(IF($A317+1&gt;'(backend scoring)'!$T$335,"",$A317+1),"")</f>
      </c>
      <c r="B318" t="s" s="64">
        <f>_xlfn.XLOOKUP($A318,'(backend scoring)'!$V$2:$V$333,'(backend scoring)'!$A$2:$A$333,"")</f>
      </c>
      <c r="C318" t="s" s="64">
        <f>_xlfn.IFERROR(VLOOKUP($B318,'Institution Evaluation'!$A$55:$F$346,2,0),_xlfn.IFERROR(VLOOKUP($B318,'Privacy Analyst Evaluation'!$A$46:$F$120,2,0),""))&amp;""</f>
      </c>
      <c r="D318" t="s" s="64">
        <f>_xlfn.IFERROR(VLOOKUP($B318,'Institution Evaluation'!$A$55:$F$346,3,0),_xlfn.IFERROR(VLOOKUP($B318,'Privacy Analyst Evaluation'!$A$46:$F$120,3,0),""))&amp;""</f>
      </c>
      <c r="E318" t="s" s="64">
        <f>_xlfn.IFERROR(VLOOKUP($B318,'Institution Evaluation'!$A$55:$F$346,4,0),_xlfn.IFERROR(VLOOKUP($B318,'Privacy Analyst Evaluation'!$A$46:$F$120,4,0),""))&amp;""</f>
      </c>
      <c r="F318" t="s" s="64">
        <f>_xlfn.IFERROR(VLOOKUP($B318,'Institution Evaluation'!$A$55:$F$346,6,0),_xlfn.IFERROR(VLOOKUP($B318,'Privacy Analyst Evaluation'!$A$46:$F$120,6,0),""))&amp;""</f>
      </c>
      <c r="G318" s="340"/>
      <c r="H318" t="s" s="64">
        <f>_xlfn.IFERROR(IF($H317+1&gt;'(backend scoring)'!$Q$335,"",$H317+1),"")</f>
      </c>
      <c r="I318" t="s" s="64">
        <f>_xlfn.XLOOKUP($H318,'(backend scoring)'!$S$2:$S$333,'(backend scoring)'!$A$2:$A$333,"")</f>
      </c>
      <c r="J318" t="s" s="64">
        <f>_xlfn.IFERROR(VLOOKUP($I318,'Institution Evaluation'!$A$55:$F$346,2,0),_xlfn.IFERROR(VLOOKUP($I318,'Privacy Analyst Evaluation'!$A$46:$F$120,2,0),""))</f>
      </c>
      <c r="K318" t="s" s="64">
        <f>_xlfn.IFERROR(VLOOKUP($I318,'Institution Evaluation'!$A$55:$F$346,3,0),_xlfn.IFERROR(VLOOKUP($I318,'Privacy Analyst Evaluation'!$A$46:$F$120,3,0),""))&amp;""</f>
      </c>
      <c r="L318" t="s" s="64">
        <f>_xlfn.IFERROR(VLOOKUP($I318,'Institution Evaluation'!$A$55:$F$346,4,0),_xlfn.IFERROR(VLOOKUP($I318,'Privacy Analyst Evaluation'!$A$46:$F$120,4,0),""))&amp;""</f>
      </c>
      <c r="M318" t="s" s="64">
        <f>_xlfn.IFERROR(VLOOKUP($I318,'Institution Evaluation'!$A$55:$F$346,6,0),_xlfn.IFERROR(VLOOKUP($I318,'Privacy Analyst Evaluation'!$A$46:$F$120,6,0),""))&amp;""</f>
      </c>
      <c r="N318" s="338"/>
    </row>
    <row r="319" ht="18" customHeight="1">
      <c r="A319" t="s" s="64">
        <f>_xlfn.IFERROR(IF($A318+1&gt;'(backend scoring)'!$T$335,"",$A318+1),"")</f>
      </c>
      <c r="B319" t="s" s="64">
        <f>_xlfn.XLOOKUP($A319,'(backend scoring)'!$V$2:$V$333,'(backend scoring)'!$A$2:$A$333,"")</f>
      </c>
      <c r="C319" t="s" s="64">
        <f>_xlfn.IFERROR(VLOOKUP($B319,'Institution Evaluation'!$A$55:$F$346,2,0),_xlfn.IFERROR(VLOOKUP($B319,'Privacy Analyst Evaluation'!$A$46:$F$120,2,0),""))&amp;""</f>
      </c>
      <c r="D319" t="s" s="64">
        <f>_xlfn.IFERROR(VLOOKUP($B319,'Institution Evaluation'!$A$55:$F$346,3,0),_xlfn.IFERROR(VLOOKUP($B319,'Privacy Analyst Evaluation'!$A$46:$F$120,3,0),""))&amp;""</f>
      </c>
      <c r="E319" t="s" s="64">
        <f>_xlfn.IFERROR(VLOOKUP($B319,'Institution Evaluation'!$A$55:$F$346,4,0),_xlfn.IFERROR(VLOOKUP($B319,'Privacy Analyst Evaluation'!$A$46:$F$120,4,0),""))&amp;""</f>
      </c>
      <c r="F319" t="s" s="64">
        <f>_xlfn.IFERROR(VLOOKUP($B319,'Institution Evaluation'!$A$55:$F$346,6,0),_xlfn.IFERROR(VLOOKUP($B319,'Privacy Analyst Evaluation'!$A$46:$F$120,6,0),""))&amp;""</f>
      </c>
      <c r="G319" s="340"/>
      <c r="H319" t="s" s="64">
        <f>_xlfn.IFERROR(IF($H318+1&gt;'(backend scoring)'!$Q$335,"",$H318+1),"")</f>
      </c>
      <c r="I319" t="s" s="64">
        <f>_xlfn.XLOOKUP($H319,'(backend scoring)'!$S$2:$S$333,'(backend scoring)'!$A$2:$A$333,"")</f>
      </c>
      <c r="J319" t="s" s="64">
        <f>_xlfn.IFERROR(VLOOKUP($I319,'Institution Evaluation'!$A$55:$F$346,2,0),_xlfn.IFERROR(VLOOKUP($I319,'Privacy Analyst Evaluation'!$A$46:$F$120,2,0),""))</f>
      </c>
      <c r="K319" t="s" s="64">
        <f>_xlfn.IFERROR(VLOOKUP($I319,'Institution Evaluation'!$A$55:$F$346,3,0),_xlfn.IFERROR(VLOOKUP($I319,'Privacy Analyst Evaluation'!$A$46:$F$120,3,0),""))&amp;""</f>
      </c>
      <c r="L319" t="s" s="64">
        <f>_xlfn.IFERROR(VLOOKUP($I319,'Institution Evaluation'!$A$55:$F$346,4,0),_xlfn.IFERROR(VLOOKUP($I319,'Privacy Analyst Evaluation'!$A$46:$F$120,4,0),""))&amp;""</f>
      </c>
      <c r="M319" t="s" s="64">
        <f>_xlfn.IFERROR(VLOOKUP($I319,'Institution Evaluation'!$A$55:$F$346,6,0),_xlfn.IFERROR(VLOOKUP($I319,'Privacy Analyst Evaluation'!$A$46:$F$120,6,0),""))&amp;""</f>
      </c>
      <c r="N319" s="338"/>
    </row>
    <row r="320" ht="18" customHeight="1">
      <c r="A320" t="s" s="64">
        <f>_xlfn.IFERROR(IF($A319+1&gt;'(backend scoring)'!$T$335,"",$A319+1),"")</f>
      </c>
      <c r="B320" t="s" s="64">
        <f>_xlfn.XLOOKUP($A320,'(backend scoring)'!$V$2:$V$333,'(backend scoring)'!$A$2:$A$333,"")</f>
      </c>
      <c r="C320" t="s" s="64">
        <f>_xlfn.IFERROR(VLOOKUP($B320,'Institution Evaluation'!$A$55:$F$346,2,0),_xlfn.IFERROR(VLOOKUP($B320,'Privacy Analyst Evaluation'!$A$46:$F$120,2,0),""))&amp;""</f>
      </c>
      <c r="D320" t="s" s="64">
        <f>_xlfn.IFERROR(VLOOKUP($B320,'Institution Evaluation'!$A$55:$F$346,3,0),_xlfn.IFERROR(VLOOKUP($B320,'Privacy Analyst Evaluation'!$A$46:$F$120,3,0),""))&amp;""</f>
      </c>
      <c r="E320" t="s" s="64">
        <f>_xlfn.IFERROR(VLOOKUP($B320,'Institution Evaluation'!$A$55:$F$346,4,0),_xlfn.IFERROR(VLOOKUP($B320,'Privacy Analyst Evaluation'!$A$46:$F$120,4,0),""))&amp;""</f>
      </c>
      <c r="F320" t="s" s="64">
        <f>_xlfn.IFERROR(VLOOKUP($B320,'Institution Evaluation'!$A$55:$F$346,6,0),_xlfn.IFERROR(VLOOKUP($B320,'Privacy Analyst Evaluation'!$A$46:$F$120,6,0),""))&amp;""</f>
      </c>
      <c r="G320" s="340"/>
      <c r="H320" t="s" s="64">
        <f>_xlfn.IFERROR(IF($H319+1&gt;'(backend scoring)'!$Q$335,"",$H319+1),"")</f>
      </c>
      <c r="I320" t="s" s="64">
        <f>_xlfn.XLOOKUP($H320,'(backend scoring)'!$S$2:$S$333,'(backend scoring)'!$A$2:$A$333,"")</f>
      </c>
      <c r="J320" t="s" s="64">
        <f>_xlfn.IFERROR(VLOOKUP($I320,'Institution Evaluation'!$A$55:$F$346,2,0),_xlfn.IFERROR(VLOOKUP($I320,'Privacy Analyst Evaluation'!$A$46:$F$120,2,0),""))</f>
      </c>
      <c r="K320" t="s" s="64">
        <f>_xlfn.IFERROR(VLOOKUP($I320,'Institution Evaluation'!$A$55:$F$346,3,0),_xlfn.IFERROR(VLOOKUP($I320,'Privacy Analyst Evaluation'!$A$46:$F$120,3,0),""))&amp;""</f>
      </c>
      <c r="L320" t="s" s="64">
        <f>_xlfn.IFERROR(VLOOKUP($I320,'Institution Evaluation'!$A$55:$F$346,4,0),_xlfn.IFERROR(VLOOKUP($I320,'Privacy Analyst Evaluation'!$A$46:$F$120,4,0),""))&amp;""</f>
      </c>
      <c r="M320" t="s" s="64">
        <f>_xlfn.IFERROR(VLOOKUP($I320,'Institution Evaluation'!$A$55:$F$346,6,0),_xlfn.IFERROR(VLOOKUP($I320,'Privacy Analyst Evaluation'!$A$46:$F$120,6,0),""))&amp;""</f>
      </c>
      <c r="N320" s="338"/>
    </row>
    <row r="321" ht="18" customHeight="1">
      <c r="A321" t="s" s="64">
        <f>_xlfn.IFERROR(IF($A320+1&gt;'(backend scoring)'!$T$335,"",$A320+1),"")</f>
      </c>
      <c r="B321" t="s" s="64">
        <f>_xlfn.XLOOKUP($A321,'(backend scoring)'!$V$2:$V$333,'(backend scoring)'!$A$2:$A$333,"")</f>
      </c>
      <c r="C321" t="s" s="64">
        <f>_xlfn.IFERROR(VLOOKUP($B321,'Institution Evaluation'!$A$55:$F$346,2,0),_xlfn.IFERROR(VLOOKUP($B321,'Privacy Analyst Evaluation'!$A$46:$F$120,2,0),""))&amp;""</f>
      </c>
      <c r="D321" t="s" s="64">
        <f>_xlfn.IFERROR(VLOOKUP($B321,'Institution Evaluation'!$A$55:$F$346,3,0),_xlfn.IFERROR(VLOOKUP($B321,'Privacy Analyst Evaluation'!$A$46:$F$120,3,0),""))&amp;""</f>
      </c>
      <c r="E321" t="s" s="64">
        <f>_xlfn.IFERROR(VLOOKUP($B321,'Institution Evaluation'!$A$55:$F$346,4,0),_xlfn.IFERROR(VLOOKUP($B321,'Privacy Analyst Evaluation'!$A$46:$F$120,4,0),""))&amp;""</f>
      </c>
      <c r="F321" t="s" s="64">
        <f>_xlfn.IFERROR(VLOOKUP($B321,'Institution Evaluation'!$A$55:$F$346,6,0),_xlfn.IFERROR(VLOOKUP($B321,'Privacy Analyst Evaluation'!$A$46:$F$120,6,0),""))&amp;""</f>
      </c>
      <c r="G321" s="340"/>
      <c r="H321" t="s" s="64">
        <f>_xlfn.IFERROR(IF($H320+1&gt;'(backend scoring)'!$Q$335,"",$H320+1),"")</f>
      </c>
      <c r="I321" t="s" s="64">
        <f>_xlfn.XLOOKUP($H321,'(backend scoring)'!$S$2:$S$333,'(backend scoring)'!$A$2:$A$333,"")</f>
      </c>
      <c r="J321" t="s" s="64">
        <f>_xlfn.IFERROR(VLOOKUP($I321,'Institution Evaluation'!$A$55:$F$346,2,0),_xlfn.IFERROR(VLOOKUP($I321,'Privacy Analyst Evaluation'!$A$46:$F$120,2,0),""))</f>
      </c>
      <c r="K321" t="s" s="64">
        <f>_xlfn.IFERROR(VLOOKUP($I321,'Institution Evaluation'!$A$55:$F$346,3,0),_xlfn.IFERROR(VLOOKUP($I321,'Privacy Analyst Evaluation'!$A$46:$F$120,3,0),""))&amp;""</f>
      </c>
      <c r="L321" t="s" s="64">
        <f>_xlfn.IFERROR(VLOOKUP($I321,'Institution Evaluation'!$A$55:$F$346,4,0),_xlfn.IFERROR(VLOOKUP($I321,'Privacy Analyst Evaluation'!$A$46:$F$120,4,0),""))&amp;""</f>
      </c>
      <c r="M321" t="s" s="64">
        <f>_xlfn.IFERROR(VLOOKUP($I321,'Institution Evaluation'!$A$55:$F$346,6,0),_xlfn.IFERROR(VLOOKUP($I321,'Privacy Analyst Evaluation'!$A$46:$F$120,6,0),""))&amp;""</f>
      </c>
      <c r="N321" s="338"/>
    </row>
    <row r="322" ht="18" customHeight="1">
      <c r="A322" t="s" s="64">
        <f>_xlfn.IFERROR(IF($A321+1&gt;'(backend scoring)'!$T$335,"",$A321+1),"")</f>
      </c>
      <c r="B322" t="s" s="64">
        <f>_xlfn.XLOOKUP($A322,'(backend scoring)'!$V$2:$V$333,'(backend scoring)'!$A$2:$A$333,"")</f>
      </c>
      <c r="C322" t="s" s="64">
        <f>_xlfn.IFERROR(VLOOKUP($B322,'Institution Evaluation'!$A$55:$F$346,2,0),_xlfn.IFERROR(VLOOKUP($B322,'Privacy Analyst Evaluation'!$A$46:$F$120,2,0),""))&amp;""</f>
      </c>
      <c r="D322" t="s" s="64">
        <f>_xlfn.IFERROR(VLOOKUP($B322,'Institution Evaluation'!$A$55:$F$346,3,0),_xlfn.IFERROR(VLOOKUP($B322,'Privacy Analyst Evaluation'!$A$46:$F$120,3,0),""))&amp;""</f>
      </c>
      <c r="E322" t="s" s="64">
        <f>_xlfn.IFERROR(VLOOKUP($B322,'Institution Evaluation'!$A$55:$F$346,4,0),_xlfn.IFERROR(VLOOKUP($B322,'Privacy Analyst Evaluation'!$A$46:$F$120,4,0),""))&amp;""</f>
      </c>
      <c r="F322" t="s" s="64">
        <f>_xlfn.IFERROR(VLOOKUP($B322,'Institution Evaluation'!$A$55:$F$346,6,0),_xlfn.IFERROR(VLOOKUP($B322,'Privacy Analyst Evaluation'!$A$46:$F$120,6,0),""))&amp;""</f>
      </c>
      <c r="G322" s="340"/>
      <c r="H322" t="s" s="64">
        <f>_xlfn.IFERROR(IF($H321+1&gt;'(backend scoring)'!$Q$335,"",$H321+1),"")</f>
      </c>
      <c r="I322" t="s" s="64">
        <f>_xlfn.XLOOKUP($H322,'(backend scoring)'!$S$2:$S$333,'(backend scoring)'!$A$2:$A$333,"")</f>
      </c>
      <c r="J322" t="s" s="64">
        <f>_xlfn.IFERROR(VLOOKUP($I322,'Institution Evaluation'!$A$55:$F$346,2,0),_xlfn.IFERROR(VLOOKUP($I322,'Privacy Analyst Evaluation'!$A$46:$F$120,2,0),""))</f>
      </c>
      <c r="K322" t="s" s="64">
        <f>_xlfn.IFERROR(VLOOKUP($I322,'Institution Evaluation'!$A$55:$F$346,3,0),_xlfn.IFERROR(VLOOKUP($I322,'Privacy Analyst Evaluation'!$A$46:$F$120,3,0),""))&amp;""</f>
      </c>
      <c r="L322" t="s" s="64">
        <f>_xlfn.IFERROR(VLOOKUP($I322,'Institution Evaluation'!$A$55:$F$346,4,0),_xlfn.IFERROR(VLOOKUP($I322,'Privacy Analyst Evaluation'!$A$46:$F$120,4,0),""))&amp;""</f>
      </c>
      <c r="M322" t="s" s="64">
        <f>_xlfn.IFERROR(VLOOKUP($I322,'Institution Evaluation'!$A$55:$F$346,6,0),_xlfn.IFERROR(VLOOKUP($I322,'Privacy Analyst Evaluation'!$A$46:$F$120,6,0),""))&amp;""</f>
      </c>
      <c r="N322" s="338"/>
    </row>
    <row r="323" ht="18" customHeight="1">
      <c r="A323" t="s" s="64">
        <f>_xlfn.IFERROR(IF($A322+1&gt;'(backend scoring)'!$T$335,"",$A322+1),"")</f>
      </c>
      <c r="B323" t="s" s="64">
        <f>_xlfn.XLOOKUP($A323,'(backend scoring)'!$V$2:$V$333,'(backend scoring)'!$A$2:$A$333,"")</f>
      </c>
      <c r="C323" t="s" s="64">
        <f>_xlfn.IFERROR(VLOOKUP($B323,'Institution Evaluation'!$A$55:$F$346,2,0),_xlfn.IFERROR(VLOOKUP($B323,'Privacy Analyst Evaluation'!$A$46:$F$120,2,0),""))&amp;""</f>
      </c>
      <c r="D323" t="s" s="64">
        <f>_xlfn.IFERROR(VLOOKUP($B323,'Institution Evaluation'!$A$55:$F$346,3,0),_xlfn.IFERROR(VLOOKUP($B323,'Privacy Analyst Evaluation'!$A$46:$F$120,3,0),""))&amp;""</f>
      </c>
      <c r="E323" t="s" s="64">
        <f>_xlfn.IFERROR(VLOOKUP($B323,'Institution Evaluation'!$A$55:$F$346,4,0),_xlfn.IFERROR(VLOOKUP($B323,'Privacy Analyst Evaluation'!$A$46:$F$120,4,0),""))&amp;""</f>
      </c>
      <c r="F323" t="s" s="64">
        <f>_xlfn.IFERROR(VLOOKUP($B323,'Institution Evaluation'!$A$55:$F$346,6,0),_xlfn.IFERROR(VLOOKUP($B323,'Privacy Analyst Evaluation'!$A$46:$F$120,6,0),""))&amp;""</f>
      </c>
      <c r="G323" s="340"/>
      <c r="H323" t="s" s="64">
        <f>_xlfn.IFERROR(IF($H322+1&gt;'(backend scoring)'!$Q$335,"",$H322+1),"")</f>
      </c>
      <c r="I323" t="s" s="64">
        <f>_xlfn.XLOOKUP($H323,'(backend scoring)'!$S$2:$S$333,'(backend scoring)'!$A$2:$A$333,"")</f>
      </c>
      <c r="J323" t="s" s="64">
        <f>_xlfn.IFERROR(VLOOKUP($I323,'Institution Evaluation'!$A$55:$F$346,2,0),_xlfn.IFERROR(VLOOKUP($I323,'Privacy Analyst Evaluation'!$A$46:$F$120,2,0),""))</f>
      </c>
      <c r="K323" t="s" s="64">
        <f>_xlfn.IFERROR(VLOOKUP($I323,'Institution Evaluation'!$A$55:$F$346,3,0),_xlfn.IFERROR(VLOOKUP($I323,'Privacy Analyst Evaluation'!$A$46:$F$120,3,0),""))&amp;""</f>
      </c>
      <c r="L323" t="s" s="64">
        <f>_xlfn.IFERROR(VLOOKUP($I323,'Institution Evaluation'!$A$55:$F$346,4,0),_xlfn.IFERROR(VLOOKUP($I323,'Privacy Analyst Evaluation'!$A$46:$F$120,4,0),""))&amp;""</f>
      </c>
      <c r="M323" t="s" s="64">
        <f>_xlfn.IFERROR(VLOOKUP($I323,'Institution Evaluation'!$A$55:$F$346,6,0),_xlfn.IFERROR(VLOOKUP($I323,'Privacy Analyst Evaluation'!$A$46:$F$120,6,0),""))&amp;""</f>
      </c>
      <c r="N323" s="338"/>
    </row>
    <row r="324" ht="18" customHeight="1">
      <c r="A324" t="s" s="64">
        <f>_xlfn.IFERROR(IF($A323+1&gt;'(backend scoring)'!$T$335,"",$A323+1),"")</f>
      </c>
      <c r="B324" t="s" s="64">
        <f>_xlfn.XLOOKUP($A324,'(backend scoring)'!$V$2:$V$333,'(backend scoring)'!$A$2:$A$333,"")</f>
      </c>
      <c r="C324" t="s" s="64">
        <f>_xlfn.IFERROR(VLOOKUP($B324,'Institution Evaluation'!$A$55:$F$346,2,0),_xlfn.IFERROR(VLOOKUP($B324,'Privacy Analyst Evaluation'!$A$46:$F$120,2,0),""))&amp;""</f>
      </c>
      <c r="D324" t="s" s="64">
        <f>_xlfn.IFERROR(VLOOKUP($B324,'Institution Evaluation'!$A$55:$F$346,3,0),_xlfn.IFERROR(VLOOKUP($B324,'Privacy Analyst Evaluation'!$A$46:$F$120,3,0),""))&amp;""</f>
      </c>
      <c r="E324" t="s" s="64">
        <f>_xlfn.IFERROR(VLOOKUP($B324,'Institution Evaluation'!$A$55:$F$346,4,0),_xlfn.IFERROR(VLOOKUP($B324,'Privacy Analyst Evaluation'!$A$46:$F$120,4,0),""))&amp;""</f>
      </c>
      <c r="F324" t="s" s="64">
        <f>_xlfn.IFERROR(VLOOKUP($B324,'Institution Evaluation'!$A$55:$F$346,6,0),_xlfn.IFERROR(VLOOKUP($B324,'Privacy Analyst Evaluation'!$A$46:$F$120,6,0),""))&amp;""</f>
      </c>
      <c r="G324" s="340"/>
      <c r="H324" t="s" s="64">
        <f>_xlfn.IFERROR(IF($H323+1&gt;'(backend scoring)'!$Q$335,"",$H323+1),"")</f>
      </c>
      <c r="I324" t="s" s="64">
        <f>_xlfn.XLOOKUP($H324,'(backend scoring)'!$S$2:$S$333,'(backend scoring)'!$A$2:$A$333,"")</f>
      </c>
      <c r="J324" t="s" s="64">
        <f>_xlfn.IFERROR(VLOOKUP($I324,'Institution Evaluation'!$A$55:$F$346,2,0),_xlfn.IFERROR(VLOOKUP($I324,'Privacy Analyst Evaluation'!$A$46:$F$120,2,0),""))</f>
      </c>
      <c r="K324" t="s" s="64">
        <f>_xlfn.IFERROR(VLOOKUP($I324,'Institution Evaluation'!$A$55:$F$346,3,0),_xlfn.IFERROR(VLOOKUP($I324,'Privacy Analyst Evaluation'!$A$46:$F$120,3,0),""))&amp;""</f>
      </c>
      <c r="L324" t="s" s="64">
        <f>_xlfn.IFERROR(VLOOKUP($I324,'Institution Evaluation'!$A$55:$F$346,4,0),_xlfn.IFERROR(VLOOKUP($I324,'Privacy Analyst Evaluation'!$A$46:$F$120,4,0),""))&amp;""</f>
      </c>
      <c r="M324" t="s" s="64">
        <f>_xlfn.IFERROR(VLOOKUP($I324,'Institution Evaluation'!$A$55:$F$346,6,0),_xlfn.IFERROR(VLOOKUP($I324,'Privacy Analyst Evaluation'!$A$46:$F$120,6,0),""))&amp;""</f>
      </c>
      <c r="N324" s="338"/>
    </row>
    <row r="325" ht="18" customHeight="1">
      <c r="A325" t="s" s="64">
        <f>_xlfn.IFERROR(IF($A324+1&gt;'(backend scoring)'!$T$335,"",$A324+1),"")</f>
      </c>
      <c r="B325" t="s" s="64">
        <f>_xlfn.XLOOKUP($A325,'(backend scoring)'!$V$2:$V$333,'(backend scoring)'!$A$2:$A$333,"")</f>
      </c>
      <c r="C325" t="s" s="64">
        <f>_xlfn.IFERROR(VLOOKUP($B325,'Institution Evaluation'!$A$55:$F$346,2,0),_xlfn.IFERROR(VLOOKUP($B325,'Privacy Analyst Evaluation'!$A$46:$F$120,2,0),""))&amp;""</f>
      </c>
      <c r="D325" t="s" s="64">
        <f>_xlfn.IFERROR(VLOOKUP($B325,'Institution Evaluation'!$A$55:$F$346,3,0),_xlfn.IFERROR(VLOOKUP($B325,'Privacy Analyst Evaluation'!$A$46:$F$120,3,0),""))&amp;""</f>
      </c>
      <c r="E325" t="s" s="64">
        <f>_xlfn.IFERROR(VLOOKUP($B325,'Institution Evaluation'!$A$55:$F$346,4,0),_xlfn.IFERROR(VLOOKUP($B325,'Privacy Analyst Evaluation'!$A$46:$F$120,4,0),""))&amp;""</f>
      </c>
      <c r="F325" t="s" s="64">
        <f>_xlfn.IFERROR(VLOOKUP($B325,'Institution Evaluation'!$A$55:$F$346,6,0),_xlfn.IFERROR(VLOOKUP($B325,'Privacy Analyst Evaluation'!$A$46:$F$120,6,0),""))&amp;""</f>
      </c>
      <c r="G325" s="340"/>
      <c r="H325" t="s" s="64">
        <f>_xlfn.IFERROR(IF($H324+1&gt;'(backend scoring)'!$Q$335,"",$H324+1),"")</f>
      </c>
      <c r="I325" t="s" s="64">
        <f>_xlfn.XLOOKUP($H325,'(backend scoring)'!$S$2:$S$333,'(backend scoring)'!$A$2:$A$333,"")</f>
      </c>
      <c r="J325" t="s" s="64">
        <f>_xlfn.IFERROR(VLOOKUP($I325,'Institution Evaluation'!$A$55:$F$346,2,0),_xlfn.IFERROR(VLOOKUP($I325,'Privacy Analyst Evaluation'!$A$46:$F$120,2,0),""))</f>
      </c>
      <c r="K325" t="s" s="64">
        <f>_xlfn.IFERROR(VLOOKUP($I325,'Institution Evaluation'!$A$55:$F$346,3,0),_xlfn.IFERROR(VLOOKUP($I325,'Privacy Analyst Evaluation'!$A$46:$F$120,3,0),""))&amp;""</f>
      </c>
      <c r="L325" t="s" s="64">
        <f>_xlfn.IFERROR(VLOOKUP($I325,'Institution Evaluation'!$A$55:$F$346,4,0),_xlfn.IFERROR(VLOOKUP($I325,'Privacy Analyst Evaluation'!$A$46:$F$120,4,0),""))&amp;""</f>
      </c>
      <c r="M325" t="s" s="64">
        <f>_xlfn.IFERROR(VLOOKUP($I325,'Institution Evaluation'!$A$55:$F$346,6,0),_xlfn.IFERROR(VLOOKUP($I325,'Privacy Analyst Evaluation'!$A$46:$F$120,6,0),""))&amp;""</f>
      </c>
      <c r="N325" s="338"/>
    </row>
    <row r="326" ht="18" customHeight="1">
      <c r="A326" t="s" s="64">
        <f>_xlfn.IFERROR(IF($A325+1&gt;'(backend scoring)'!$T$335,"",$A325+1),"")</f>
      </c>
      <c r="B326" t="s" s="64">
        <f>_xlfn.XLOOKUP($A326,'(backend scoring)'!$V$2:$V$333,'(backend scoring)'!$A$2:$A$333,"")</f>
      </c>
      <c r="C326" t="s" s="64">
        <f>_xlfn.IFERROR(VLOOKUP($B326,'Institution Evaluation'!$A$55:$F$346,2,0),_xlfn.IFERROR(VLOOKUP($B326,'Privacy Analyst Evaluation'!$A$46:$F$120,2,0),""))&amp;""</f>
      </c>
      <c r="D326" t="s" s="64">
        <f>_xlfn.IFERROR(VLOOKUP($B326,'Institution Evaluation'!$A$55:$F$346,3,0),_xlfn.IFERROR(VLOOKUP($B326,'Privacy Analyst Evaluation'!$A$46:$F$120,3,0),""))&amp;""</f>
      </c>
      <c r="E326" t="s" s="64">
        <f>_xlfn.IFERROR(VLOOKUP($B326,'Institution Evaluation'!$A$55:$F$346,4,0),_xlfn.IFERROR(VLOOKUP($B326,'Privacy Analyst Evaluation'!$A$46:$F$120,4,0),""))&amp;""</f>
      </c>
      <c r="F326" t="s" s="64">
        <f>_xlfn.IFERROR(VLOOKUP($B326,'Institution Evaluation'!$A$55:$F$346,6,0),_xlfn.IFERROR(VLOOKUP($B326,'Privacy Analyst Evaluation'!$A$46:$F$120,6,0),""))&amp;""</f>
      </c>
      <c r="G326" s="340"/>
      <c r="H326" t="s" s="64">
        <f>_xlfn.IFERROR(IF($H325+1&gt;'(backend scoring)'!$Q$335,"",$H325+1),"")</f>
      </c>
      <c r="I326" t="s" s="64">
        <f>_xlfn.XLOOKUP($H326,'(backend scoring)'!$S$2:$S$333,'(backend scoring)'!$A$2:$A$333,"")</f>
      </c>
      <c r="J326" t="s" s="64">
        <f>_xlfn.IFERROR(VLOOKUP($I326,'Institution Evaluation'!$A$55:$F$346,2,0),_xlfn.IFERROR(VLOOKUP($I326,'Privacy Analyst Evaluation'!$A$46:$F$120,2,0),""))</f>
      </c>
      <c r="K326" t="s" s="64">
        <f>_xlfn.IFERROR(VLOOKUP($I326,'Institution Evaluation'!$A$55:$F$346,3,0),_xlfn.IFERROR(VLOOKUP($I326,'Privacy Analyst Evaluation'!$A$46:$F$120,3,0),""))&amp;""</f>
      </c>
      <c r="L326" t="s" s="64">
        <f>_xlfn.IFERROR(VLOOKUP($I326,'Institution Evaluation'!$A$55:$F$346,4,0),_xlfn.IFERROR(VLOOKUP($I326,'Privacy Analyst Evaluation'!$A$46:$F$120,4,0),""))&amp;""</f>
      </c>
      <c r="M326" t="s" s="64">
        <f>_xlfn.IFERROR(VLOOKUP($I326,'Institution Evaluation'!$A$55:$F$346,6,0),_xlfn.IFERROR(VLOOKUP($I326,'Privacy Analyst Evaluation'!$A$46:$F$120,6,0),""))&amp;""</f>
      </c>
      <c r="N326" s="338"/>
    </row>
    <row r="327" ht="18" customHeight="1">
      <c r="A327" t="s" s="64">
        <f>_xlfn.IFERROR(IF($A326+1&gt;'(backend scoring)'!$T$335,"",$A326+1),"")</f>
      </c>
      <c r="B327" t="s" s="64">
        <f>_xlfn.XLOOKUP($A327,'(backend scoring)'!$V$2:$V$333,'(backend scoring)'!$A$2:$A$333,"")</f>
      </c>
      <c r="C327" t="s" s="64">
        <f>_xlfn.IFERROR(VLOOKUP($B327,'Institution Evaluation'!$A$55:$F$346,2,0),_xlfn.IFERROR(VLOOKUP($B327,'Privacy Analyst Evaluation'!$A$46:$F$120,2,0),""))&amp;""</f>
      </c>
      <c r="D327" t="s" s="64">
        <f>_xlfn.IFERROR(VLOOKUP($B327,'Institution Evaluation'!$A$55:$F$346,3,0),_xlfn.IFERROR(VLOOKUP($B327,'Privacy Analyst Evaluation'!$A$46:$F$120,3,0),""))&amp;""</f>
      </c>
      <c r="E327" t="s" s="64">
        <f>_xlfn.IFERROR(VLOOKUP($B327,'Institution Evaluation'!$A$55:$F$346,4,0),_xlfn.IFERROR(VLOOKUP($B327,'Privacy Analyst Evaluation'!$A$46:$F$120,4,0),""))&amp;""</f>
      </c>
      <c r="F327" t="s" s="64">
        <f>_xlfn.IFERROR(VLOOKUP($B327,'Institution Evaluation'!$A$55:$F$346,6,0),_xlfn.IFERROR(VLOOKUP($B327,'Privacy Analyst Evaluation'!$A$46:$F$120,6,0),""))&amp;""</f>
      </c>
      <c r="G327" s="340"/>
      <c r="H327" t="s" s="64">
        <f>_xlfn.IFERROR(IF($H326+1&gt;'(backend scoring)'!$Q$335,"",$H326+1),"")</f>
      </c>
      <c r="I327" t="s" s="64">
        <f>_xlfn.XLOOKUP($H327,'(backend scoring)'!$S$2:$S$333,'(backend scoring)'!$A$2:$A$333,"")</f>
      </c>
      <c r="J327" t="s" s="64">
        <f>_xlfn.IFERROR(VLOOKUP($I327,'Institution Evaluation'!$A$55:$F$346,2,0),_xlfn.IFERROR(VLOOKUP($I327,'Privacy Analyst Evaluation'!$A$46:$F$120,2,0),""))</f>
      </c>
      <c r="K327" t="s" s="64">
        <f>_xlfn.IFERROR(VLOOKUP($I327,'Institution Evaluation'!$A$55:$F$346,3,0),_xlfn.IFERROR(VLOOKUP($I327,'Privacy Analyst Evaluation'!$A$46:$F$120,3,0),""))&amp;""</f>
      </c>
      <c r="L327" t="s" s="64">
        <f>_xlfn.IFERROR(VLOOKUP($I327,'Institution Evaluation'!$A$55:$F$346,4,0),_xlfn.IFERROR(VLOOKUP($I327,'Privacy Analyst Evaluation'!$A$46:$F$120,4,0),""))&amp;""</f>
      </c>
      <c r="M327" t="s" s="64">
        <f>_xlfn.IFERROR(VLOOKUP($I327,'Institution Evaluation'!$A$55:$F$346,6,0),_xlfn.IFERROR(VLOOKUP($I327,'Privacy Analyst Evaluation'!$A$46:$F$120,6,0),""))&amp;""</f>
      </c>
      <c r="N327" s="338"/>
    </row>
    <row r="328" ht="18" customHeight="1">
      <c r="A328" t="s" s="64">
        <f>_xlfn.IFERROR(IF($A327+1&gt;'(backend scoring)'!$T$335,"",$A327+1),"")</f>
      </c>
      <c r="B328" t="s" s="64">
        <f>_xlfn.XLOOKUP($A328,'(backend scoring)'!$V$2:$V$333,'(backend scoring)'!$A$2:$A$333,"")</f>
      </c>
      <c r="C328" t="s" s="64">
        <f>_xlfn.IFERROR(VLOOKUP($B328,'Institution Evaluation'!$A$55:$F$346,2,0),_xlfn.IFERROR(VLOOKUP($B328,'Privacy Analyst Evaluation'!$A$46:$F$120,2,0),""))&amp;""</f>
      </c>
      <c r="D328" t="s" s="64">
        <f>_xlfn.IFERROR(VLOOKUP($B328,'Institution Evaluation'!$A$55:$F$346,3,0),_xlfn.IFERROR(VLOOKUP($B328,'Privacy Analyst Evaluation'!$A$46:$F$120,3,0),""))&amp;""</f>
      </c>
      <c r="E328" t="s" s="64">
        <f>_xlfn.IFERROR(VLOOKUP($B328,'Institution Evaluation'!$A$55:$F$346,4,0),_xlfn.IFERROR(VLOOKUP($B328,'Privacy Analyst Evaluation'!$A$46:$F$120,4,0),""))&amp;""</f>
      </c>
      <c r="F328" t="s" s="64">
        <f>_xlfn.IFERROR(VLOOKUP($B328,'Institution Evaluation'!$A$55:$F$346,6,0),_xlfn.IFERROR(VLOOKUP($B328,'Privacy Analyst Evaluation'!$A$46:$F$120,6,0),""))&amp;""</f>
      </c>
      <c r="G328" s="340"/>
      <c r="H328" t="s" s="64">
        <f>_xlfn.IFERROR(IF($H327+1&gt;'(backend scoring)'!$Q$335,"",$H327+1),"")</f>
      </c>
      <c r="I328" t="s" s="64">
        <f>_xlfn.XLOOKUP($H328,'(backend scoring)'!$S$2:$S$333,'(backend scoring)'!$A$2:$A$333,"")</f>
      </c>
      <c r="J328" t="s" s="64">
        <f>_xlfn.IFERROR(VLOOKUP($I328,'Institution Evaluation'!$A$55:$F$346,2,0),_xlfn.IFERROR(VLOOKUP($I328,'Privacy Analyst Evaluation'!$A$46:$F$120,2,0),""))</f>
      </c>
      <c r="K328" t="s" s="64">
        <f>_xlfn.IFERROR(VLOOKUP($I328,'Institution Evaluation'!$A$55:$F$346,3,0),_xlfn.IFERROR(VLOOKUP($I328,'Privacy Analyst Evaluation'!$A$46:$F$120,3,0),""))&amp;""</f>
      </c>
      <c r="L328" t="s" s="64">
        <f>_xlfn.IFERROR(VLOOKUP($I328,'Institution Evaluation'!$A$55:$F$346,4,0),_xlfn.IFERROR(VLOOKUP($I328,'Privacy Analyst Evaluation'!$A$46:$F$120,4,0),""))&amp;""</f>
      </c>
      <c r="M328" t="s" s="64">
        <f>_xlfn.IFERROR(VLOOKUP($I328,'Institution Evaluation'!$A$55:$F$346,6,0),_xlfn.IFERROR(VLOOKUP($I328,'Privacy Analyst Evaluation'!$A$46:$F$120,6,0),""))&amp;""</f>
      </c>
      <c r="N328" s="338"/>
    </row>
    <row r="329" ht="18" customHeight="1">
      <c r="A329" t="s" s="64">
        <f>_xlfn.IFERROR(IF($A328+1&gt;'(backend scoring)'!$T$335,"",$A328+1),"")</f>
      </c>
      <c r="B329" t="s" s="64">
        <f>_xlfn.XLOOKUP($A329,'(backend scoring)'!$V$2:$V$333,'(backend scoring)'!$A$2:$A$333,"")</f>
      </c>
      <c r="C329" t="s" s="64">
        <f>_xlfn.IFERROR(VLOOKUP($B329,'Institution Evaluation'!$A$55:$F$346,2,0),_xlfn.IFERROR(VLOOKUP($B329,'Privacy Analyst Evaluation'!$A$46:$F$120,2,0),""))&amp;""</f>
      </c>
      <c r="D329" t="s" s="64">
        <f>_xlfn.IFERROR(VLOOKUP($B329,'Institution Evaluation'!$A$55:$F$346,3,0),_xlfn.IFERROR(VLOOKUP($B329,'Privacy Analyst Evaluation'!$A$46:$F$120,3,0),""))&amp;""</f>
      </c>
      <c r="E329" t="s" s="64">
        <f>_xlfn.IFERROR(VLOOKUP($B329,'Institution Evaluation'!$A$55:$F$346,4,0),_xlfn.IFERROR(VLOOKUP($B329,'Privacy Analyst Evaluation'!$A$46:$F$120,4,0),""))&amp;""</f>
      </c>
      <c r="F329" t="s" s="64">
        <f>_xlfn.IFERROR(VLOOKUP($B329,'Institution Evaluation'!$A$55:$F$346,6,0),_xlfn.IFERROR(VLOOKUP($B329,'Privacy Analyst Evaluation'!$A$46:$F$120,6,0),""))&amp;""</f>
      </c>
      <c r="G329" s="340"/>
      <c r="H329" t="s" s="64">
        <f>_xlfn.IFERROR(IF($H328+1&gt;'(backend scoring)'!$Q$335,"",$H328+1),"")</f>
      </c>
      <c r="I329" t="s" s="64">
        <f>_xlfn.XLOOKUP($H329,'(backend scoring)'!$S$2:$S$333,'(backend scoring)'!$A$2:$A$333,"")</f>
      </c>
      <c r="J329" t="s" s="64">
        <f>_xlfn.IFERROR(VLOOKUP($I329,'Institution Evaluation'!$A$55:$F$346,2,0),_xlfn.IFERROR(VLOOKUP($I329,'Privacy Analyst Evaluation'!$A$46:$F$120,2,0),""))</f>
      </c>
      <c r="K329" t="s" s="64">
        <f>_xlfn.IFERROR(VLOOKUP($I329,'Institution Evaluation'!$A$55:$F$346,3,0),_xlfn.IFERROR(VLOOKUP($I329,'Privacy Analyst Evaluation'!$A$46:$F$120,3,0),""))&amp;""</f>
      </c>
      <c r="L329" t="s" s="64">
        <f>_xlfn.IFERROR(VLOOKUP($I329,'Institution Evaluation'!$A$55:$F$346,4,0),_xlfn.IFERROR(VLOOKUP($I329,'Privacy Analyst Evaluation'!$A$46:$F$120,4,0),""))&amp;""</f>
      </c>
      <c r="M329" t="s" s="64">
        <f>_xlfn.IFERROR(VLOOKUP($I329,'Institution Evaluation'!$A$55:$F$346,6,0),_xlfn.IFERROR(VLOOKUP($I329,'Privacy Analyst Evaluation'!$A$46:$F$120,6,0),""))&amp;""</f>
      </c>
      <c r="N329" s="338"/>
    </row>
    <row r="330" ht="18" customHeight="1">
      <c r="A330" t="s" s="64">
        <f>_xlfn.IFERROR(IF($A329+1&gt;'(backend scoring)'!$T$335,"",$A329+1),"")</f>
      </c>
      <c r="B330" t="s" s="64">
        <f>_xlfn.XLOOKUP($A330,'(backend scoring)'!$V$2:$V$333,'(backend scoring)'!$A$2:$A$333,"")</f>
      </c>
      <c r="C330" t="s" s="64">
        <f>_xlfn.IFERROR(VLOOKUP($B330,'Institution Evaluation'!$A$55:$F$346,2,0),_xlfn.IFERROR(VLOOKUP($B330,'Privacy Analyst Evaluation'!$A$46:$F$120,2,0),""))&amp;""</f>
      </c>
      <c r="D330" t="s" s="64">
        <f>_xlfn.IFERROR(VLOOKUP($B330,'Institution Evaluation'!$A$55:$F$346,3,0),_xlfn.IFERROR(VLOOKUP($B330,'Privacy Analyst Evaluation'!$A$46:$F$120,3,0),""))&amp;""</f>
      </c>
      <c r="E330" t="s" s="64">
        <f>_xlfn.IFERROR(VLOOKUP($B330,'Institution Evaluation'!$A$55:$F$346,4,0),_xlfn.IFERROR(VLOOKUP($B330,'Privacy Analyst Evaluation'!$A$46:$F$120,4,0),""))&amp;""</f>
      </c>
      <c r="F330" t="s" s="64">
        <f>_xlfn.IFERROR(VLOOKUP($B330,'Institution Evaluation'!$A$55:$F$346,6,0),_xlfn.IFERROR(VLOOKUP($B330,'Privacy Analyst Evaluation'!$A$46:$F$120,6,0),""))&amp;""</f>
      </c>
      <c r="G330" s="340"/>
      <c r="H330" t="s" s="64">
        <f>_xlfn.IFERROR(IF($H329+1&gt;'(backend scoring)'!$Q$335,"",$H329+1),"")</f>
      </c>
      <c r="I330" t="s" s="64">
        <f>_xlfn.XLOOKUP($H330,'(backend scoring)'!$S$2:$S$333,'(backend scoring)'!$A$2:$A$333,"")</f>
      </c>
      <c r="J330" t="s" s="64">
        <f>_xlfn.IFERROR(VLOOKUP($I330,'Institution Evaluation'!$A$55:$F$346,2,0),_xlfn.IFERROR(VLOOKUP($I330,'Privacy Analyst Evaluation'!$A$46:$F$120,2,0),""))</f>
      </c>
      <c r="K330" t="s" s="64">
        <f>_xlfn.IFERROR(VLOOKUP($I330,'Institution Evaluation'!$A$55:$F$346,3,0),_xlfn.IFERROR(VLOOKUP($I330,'Privacy Analyst Evaluation'!$A$46:$F$120,3,0),""))&amp;""</f>
      </c>
      <c r="L330" t="s" s="64">
        <f>_xlfn.IFERROR(VLOOKUP($I330,'Institution Evaluation'!$A$55:$F$346,4,0),_xlfn.IFERROR(VLOOKUP($I330,'Privacy Analyst Evaluation'!$A$46:$F$120,4,0),""))&amp;""</f>
      </c>
      <c r="M330" t="s" s="64">
        <f>_xlfn.IFERROR(VLOOKUP($I330,'Institution Evaluation'!$A$55:$F$346,6,0),_xlfn.IFERROR(VLOOKUP($I330,'Privacy Analyst Evaluation'!$A$46:$F$120,6,0),""))&amp;""</f>
      </c>
      <c r="N330" s="338"/>
    </row>
    <row r="331" ht="18" customHeight="1">
      <c r="A331" t="s" s="64">
        <f>_xlfn.IFERROR(IF($A330+1&gt;'(backend scoring)'!$T$335,"",$A330+1),"")</f>
      </c>
      <c r="B331" t="s" s="64">
        <f>_xlfn.XLOOKUP($A331,'(backend scoring)'!$V$2:$V$333,'(backend scoring)'!$A$2:$A$333,"")</f>
      </c>
      <c r="C331" t="s" s="64">
        <f>_xlfn.IFERROR(VLOOKUP($B331,'Institution Evaluation'!$A$55:$F$346,2,0),_xlfn.IFERROR(VLOOKUP($B331,'Privacy Analyst Evaluation'!$A$46:$F$120,2,0),""))&amp;""</f>
      </c>
      <c r="D331" t="s" s="64">
        <f>_xlfn.IFERROR(VLOOKUP($B331,'Institution Evaluation'!$A$55:$F$346,3,0),_xlfn.IFERROR(VLOOKUP($B331,'Privacy Analyst Evaluation'!$A$46:$F$120,3,0),""))&amp;""</f>
      </c>
      <c r="E331" t="s" s="64">
        <f>_xlfn.IFERROR(VLOOKUP($B331,'Institution Evaluation'!$A$55:$F$346,4,0),_xlfn.IFERROR(VLOOKUP($B331,'Privacy Analyst Evaluation'!$A$46:$F$120,4,0),""))&amp;""</f>
      </c>
      <c r="F331" t="s" s="64">
        <f>_xlfn.IFERROR(VLOOKUP($B331,'Institution Evaluation'!$A$55:$F$346,6,0),_xlfn.IFERROR(VLOOKUP($B331,'Privacy Analyst Evaluation'!$A$46:$F$120,6,0),""))&amp;""</f>
      </c>
      <c r="G331" s="340"/>
      <c r="H331" t="s" s="64">
        <f>_xlfn.IFERROR(IF($H330+1&gt;'(backend scoring)'!$Q$335,"",$H330+1),"")</f>
      </c>
      <c r="I331" t="s" s="64">
        <f>_xlfn.XLOOKUP($H331,'(backend scoring)'!$S$2:$S$333,'(backend scoring)'!$A$2:$A$333,"")</f>
      </c>
      <c r="J331" t="s" s="64">
        <f>_xlfn.IFERROR(VLOOKUP($I331,'Institution Evaluation'!$A$55:$F$346,2,0),_xlfn.IFERROR(VLOOKUP($I331,'Privacy Analyst Evaluation'!$A$46:$F$120,2,0),""))</f>
      </c>
      <c r="K331" t="s" s="64">
        <f>_xlfn.IFERROR(VLOOKUP($I331,'Institution Evaluation'!$A$55:$F$346,3,0),_xlfn.IFERROR(VLOOKUP($I331,'Privacy Analyst Evaluation'!$A$46:$F$120,3,0),""))&amp;""</f>
      </c>
      <c r="L331" t="s" s="64">
        <f>_xlfn.IFERROR(VLOOKUP($I331,'Institution Evaluation'!$A$55:$F$346,4,0),_xlfn.IFERROR(VLOOKUP($I331,'Privacy Analyst Evaluation'!$A$46:$F$120,4,0),""))&amp;""</f>
      </c>
      <c r="M331" t="s" s="64">
        <f>_xlfn.IFERROR(VLOOKUP($I331,'Institution Evaluation'!$A$55:$F$346,6,0),_xlfn.IFERROR(VLOOKUP($I331,'Privacy Analyst Evaluation'!$A$46:$F$120,6,0),""))&amp;""</f>
      </c>
      <c r="N331" s="338"/>
    </row>
    <row r="332" ht="18" customHeight="1">
      <c r="A332" t="s" s="64">
        <f>_xlfn.IFERROR(IF($A331+1&gt;'(backend scoring)'!$T$335,"",$A331+1),"")</f>
      </c>
      <c r="B332" t="s" s="64">
        <f>_xlfn.XLOOKUP($A332,'(backend scoring)'!$V$2:$V$333,'(backend scoring)'!$A$2:$A$333,"")</f>
      </c>
      <c r="C332" t="s" s="64">
        <f>_xlfn.IFERROR(VLOOKUP($B332,'Institution Evaluation'!$A$55:$F$346,2,0),_xlfn.IFERROR(VLOOKUP($B332,'Privacy Analyst Evaluation'!$A$46:$F$120,2,0),""))&amp;""</f>
      </c>
      <c r="D332" t="s" s="64">
        <f>_xlfn.IFERROR(VLOOKUP($B332,'Institution Evaluation'!$A$55:$F$346,3,0),_xlfn.IFERROR(VLOOKUP($B332,'Privacy Analyst Evaluation'!$A$46:$F$120,3,0),""))&amp;""</f>
      </c>
      <c r="E332" t="s" s="64">
        <f>_xlfn.IFERROR(VLOOKUP($B332,'Institution Evaluation'!$A$55:$F$346,4,0),_xlfn.IFERROR(VLOOKUP($B332,'Privacy Analyst Evaluation'!$A$46:$F$120,4,0),""))&amp;""</f>
      </c>
      <c r="F332" t="s" s="64">
        <f>_xlfn.IFERROR(VLOOKUP($B332,'Institution Evaluation'!$A$55:$F$346,6,0),_xlfn.IFERROR(VLOOKUP($B332,'Privacy Analyst Evaluation'!$A$46:$F$120,6,0),""))&amp;""</f>
      </c>
      <c r="G332" s="340"/>
      <c r="H332" t="s" s="64">
        <f>_xlfn.IFERROR(IF($H331+1&gt;'(backend scoring)'!$Q$335,"",$H331+1),"")</f>
      </c>
      <c r="I332" t="s" s="64">
        <f>_xlfn.XLOOKUP($H332,'(backend scoring)'!$S$2:$S$333,'(backend scoring)'!$A$2:$A$333,"")</f>
      </c>
      <c r="J332" t="s" s="64">
        <f>_xlfn.IFERROR(VLOOKUP($I332,'Institution Evaluation'!$A$55:$F$346,2,0),_xlfn.IFERROR(VLOOKUP($I332,'Privacy Analyst Evaluation'!$A$46:$F$120,2,0),""))</f>
      </c>
      <c r="K332" t="s" s="64">
        <f>_xlfn.IFERROR(VLOOKUP($I332,'Institution Evaluation'!$A$55:$F$346,3,0),_xlfn.IFERROR(VLOOKUP($I332,'Privacy Analyst Evaluation'!$A$46:$F$120,3,0),""))&amp;""</f>
      </c>
      <c r="L332" t="s" s="64">
        <f>_xlfn.IFERROR(VLOOKUP($I332,'Institution Evaluation'!$A$55:$F$346,4,0),_xlfn.IFERROR(VLOOKUP($I332,'Privacy Analyst Evaluation'!$A$46:$F$120,4,0),""))&amp;""</f>
      </c>
      <c r="M332" t="s" s="64">
        <f>_xlfn.IFERROR(VLOOKUP($I332,'Institution Evaluation'!$A$55:$F$346,6,0),_xlfn.IFERROR(VLOOKUP($I332,'Privacy Analyst Evaluation'!$A$46:$F$120,6,0),""))&amp;""</f>
      </c>
      <c r="N332" s="338"/>
    </row>
    <row r="333" ht="18" customHeight="1">
      <c r="A333" t="s" s="64">
        <f>_xlfn.IFERROR(IF($A332+1&gt;'(backend scoring)'!$T$335,"",$A332+1),"")</f>
      </c>
      <c r="B333" t="s" s="64">
        <f>_xlfn.XLOOKUP($A333,'(backend scoring)'!$V$2:$V$333,'(backend scoring)'!$A$2:$A$333,"")</f>
      </c>
      <c r="C333" t="s" s="64">
        <f>_xlfn.IFERROR(VLOOKUP($B333,'Institution Evaluation'!$A$55:$F$346,2,0),_xlfn.IFERROR(VLOOKUP($B333,'Privacy Analyst Evaluation'!$A$46:$F$120,2,0),""))&amp;""</f>
      </c>
      <c r="D333" t="s" s="64">
        <f>_xlfn.IFERROR(VLOOKUP($B333,'Institution Evaluation'!$A$55:$F$346,3,0),_xlfn.IFERROR(VLOOKUP($B333,'Privacy Analyst Evaluation'!$A$46:$F$120,3,0),""))&amp;""</f>
      </c>
      <c r="E333" t="s" s="64">
        <f>_xlfn.IFERROR(VLOOKUP($B333,'Institution Evaluation'!$A$55:$F$346,4,0),_xlfn.IFERROR(VLOOKUP($B333,'Privacy Analyst Evaluation'!$A$46:$F$120,4,0),""))&amp;""</f>
      </c>
      <c r="F333" t="s" s="64">
        <f>_xlfn.IFERROR(VLOOKUP($B333,'Institution Evaluation'!$A$55:$F$346,6,0),_xlfn.IFERROR(VLOOKUP($B333,'Privacy Analyst Evaluation'!$A$46:$F$120,6,0),""))&amp;""</f>
      </c>
      <c r="G333" s="340"/>
      <c r="H333" t="s" s="64">
        <f>_xlfn.IFERROR(IF($H332+1&gt;'(backend scoring)'!$Q$335,"",$H332+1),"")</f>
      </c>
      <c r="I333" t="s" s="64">
        <f>_xlfn.XLOOKUP($H333,'(backend scoring)'!$S$2:$S$333,'(backend scoring)'!$A$2:$A$333,"")</f>
      </c>
      <c r="J333" t="s" s="64">
        <f>_xlfn.IFERROR(VLOOKUP($I333,'Institution Evaluation'!$A$55:$F$346,2,0),_xlfn.IFERROR(VLOOKUP($I333,'Privacy Analyst Evaluation'!$A$46:$F$120,2,0),""))</f>
      </c>
      <c r="K333" t="s" s="64">
        <f>_xlfn.IFERROR(VLOOKUP($I333,'Institution Evaluation'!$A$55:$F$346,3,0),_xlfn.IFERROR(VLOOKUP($I333,'Privacy Analyst Evaluation'!$A$46:$F$120,3,0),""))&amp;""</f>
      </c>
      <c r="L333" t="s" s="64">
        <f>_xlfn.IFERROR(VLOOKUP($I333,'Institution Evaluation'!$A$55:$F$346,4,0),_xlfn.IFERROR(VLOOKUP($I333,'Privacy Analyst Evaluation'!$A$46:$F$120,4,0),""))&amp;""</f>
      </c>
      <c r="M333" t="s" s="64">
        <f>_xlfn.IFERROR(VLOOKUP($I333,'Institution Evaluation'!$A$55:$F$346,6,0),_xlfn.IFERROR(VLOOKUP($I333,'Privacy Analyst Evaluation'!$A$46:$F$120,6,0),""))&amp;""</f>
      </c>
      <c r="N333" s="338"/>
    </row>
    <row r="334" ht="18" customHeight="1">
      <c r="A334" t="s" s="64">
        <f>_xlfn.IFERROR(IF($A333+1&gt;'(backend scoring)'!$T$335,"",$A333+1),"")</f>
      </c>
      <c r="B334" t="s" s="64">
        <f>_xlfn.XLOOKUP($A334,'(backend scoring)'!$V$2:$V$333,'(backend scoring)'!$A$2:$A$333,"")</f>
      </c>
      <c r="C334" t="s" s="64">
        <f>_xlfn.IFERROR(VLOOKUP($B334,'Institution Evaluation'!$A$55:$F$346,2,0),_xlfn.IFERROR(VLOOKUP($B334,'Privacy Analyst Evaluation'!$A$46:$F$120,2,0),""))&amp;""</f>
      </c>
      <c r="D334" t="s" s="64">
        <f>_xlfn.IFERROR(VLOOKUP($B334,'Institution Evaluation'!$A$55:$F$346,3,0),_xlfn.IFERROR(VLOOKUP($B334,'Privacy Analyst Evaluation'!$A$46:$F$120,3,0),""))&amp;""</f>
      </c>
      <c r="E334" t="s" s="64">
        <f>_xlfn.IFERROR(VLOOKUP($B334,'Institution Evaluation'!$A$55:$F$346,4,0),_xlfn.IFERROR(VLOOKUP($B334,'Privacy Analyst Evaluation'!$A$46:$F$120,4,0),""))&amp;""</f>
      </c>
      <c r="F334" t="s" s="64">
        <f>_xlfn.IFERROR(VLOOKUP($B334,'Institution Evaluation'!$A$55:$F$346,6,0),_xlfn.IFERROR(VLOOKUP($B334,'Privacy Analyst Evaluation'!$A$46:$F$120,6,0),""))&amp;""</f>
      </c>
      <c r="G334" s="340"/>
      <c r="H334" t="s" s="64">
        <f>_xlfn.IFERROR(IF($H333+1&gt;'(backend scoring)'!$Q$335,"",$H333+1),"")</f>
      </c>
      <c r="I334" t="s" s="64">
        <f>_xlfn.XLOOKUP($H334,'(backend scoring)'!$S$2:$S$333,'(backend scoring)'!$A$2:$A$333,"")</f>
      </c>
      <c r="J334" t="s" s="64">
        <f>_xlfn.IFERROR(VLOOKUP($I334,'Institution Evaluation'!$A$55:$F$346,2,0),_xlfn.IFERROR(VLOOKUP($I334,'Privacy Analyst Evaluation'!$A$46:$F$120,2,0),""))</f>
      </c>
      <c r="K334" t="s" s="64">
        <f>_xlfn.IFERROR(VLOOKUP($I334,'Institution Evaluation'!$A$55:$F$346,3,0),_xlfn.IFERROR(VLOOKUP($I334,'Privacy Analyst Evaluation'!$A$46:$F$120,3,0),""))&amp;""</f>
      </c>
      <c r="L334" t="s" s="64">
        <f>_xlfn.IFERROR(VLOOKUP($I334,'Institution Evaluation'!$A$55:$F$346,4,0),_xlfn.IFERROR(VLOOKUP($I334,'Privacy Analyst Evaluation'!$A$46:$F$120,4,0),""))&amp;""</f>
      </c>
      <c r="M334" t="s" s="64">
        <f>_xlfn.IFERROR(VLOOKUP($I334,'Institution Evaluation'!$A$55:$F$346,6,0),_xlfn.IFERROR(VLOOKUP($I334,'Privacy Analyst Evaluation'!$A$46:$F$120,6,0),""))&amp;""</f>
      </c>
      <c r="N334" s="338"/>
    </row>
    <row r="335" ht="18" customHeight="1">
      <c r="A335" t="s" s="64">
        <f>_xlfn.IFERROR(IF($A334+1&gt;'(backend scoring)'!$T$335,"",$A334+1),"")</f>
      </c>
      <c r="B335" t="s" s="64">
        <f>_xlfn.XLOOKUP($A335,'(backend scoring)'!$V$2:$V$333,'(backend scoring)'!$A$2:$A$333,"")</f>
      </c>
      <c r="C335" t="s" s="64">
        <f>_xlfn.IFERROR(VLOOKUP($B335,'Institution Evaluation'!$A$55:$F$346,2,0),_xlfn.IFERROR(VLOOKUP($B335,'Privacy Analyst Evaluation'!$A$46:$F$120,2,0),""))&amp;""</f>
      </c>
      <c r="D335" t="s" s="64">
        <f>_xlfn.IFERROR(VLOOKUP($B335,'Institution Evaluation'!$A$55:$F$346,3,0),_xlfn.IFERROR(VLOOKUP($B335,'Privacy Analyst Evaluation'!$A$46:$F$120,3,0),""))&amp;""</f>
      </c>
      <c r="E335" t="s" s="64">
        <f>_xlfn.IFERROR(VLOOKUP($B335,'Institution Evaluation'!$A$55:$F$346,4,0),_xlfn.IFERROR(VLOOKUP($B335,'Privacy Analyst Evaluation'!$A$46:$F$120,4,0),""))&amp;""</f>
      </c>
      <c r="F335" t="s" s="64">
        <f>_xlfn.IFERROR(VLOOKUP($B335,'Institution Evaluation'!$A$55:$F$346,6,0),_xlfn.IFERROR(VLOOKUP($B335,'Privacy Analyst Evaluation'!$A$46:$F$120,6,0),""))&amp;""</f>
      </c>
      <c r="G335" s="340"/>
      <c r="H335" t="s" s="64">
        <f>_xlfn.IFERROR(IF($H334+1&gt;'(backend scoring)'!$Q$335,"",$H334+1),"")</f>
      </c>
      <c r="I335" t="s" s="64">
        <f>_xlfn.XLOOKUP($H335,'(backend scoring)'!$S$2:$S$333,'(backend scoring)'!$A$2:$A$333,"")</f>
      </c>
      <c r="J335" t="s" s="64">
        <f>_xlfn.IFERROR(VLOOKUP($I335,'Institution Evaluation'!$A$55:$F$346,2,0),_xlfn.IFERROR(VLOOKUP($I335,'Privacy Analyst Evaluation'!$A$46:$F$120,2,0),""))</f>
      </c>
      <c r="K335" t="s" s="64">
        <f>_xlfn.IFERROR(VLOOKUP($I335,'Institution Evaluation'!$A$55:$F$346,3,0),_xlfn.IFERROR(VLOOKUP($I335,'Privacy Analyst Evaluation'!$A$46:$F$120,3,0),""))&amp;""</f>
      </c>
      <c r="L335" t="s" s="64">
        <f>_xlfn.IFERROR(VLOOKUP($I335,'Institution Evaluation'!$A$55:$F$346,4,0),_xlfn.IFERROR(VLOOKUP($I335,'Privacy Analyst Evaluation'!$A$46:$F$120,4,0),""))&amp;""</f>
      </c>
      <c r="M335" t="s" s="64">
        <f>_xlfn.IFERROR(VLOOKUP($I335,'Institution Evaluation'!$A$55:$F$346,6,0),_xlfn.IFERROR(VLOOKUP($I335,'Privacy Analyst Evaluation'!$A$46:$F$120,6,0),""))&amp;""</f>
      </c>
      <c r="N335" s="338"/>
    </row>
    <row r="336" ht="18" customHeight="1">
      <c r="A336" t="s" s="64">
        <f>_xlfn.IFERROR(IF($A335+1&gt;'(backend scoring)'!$T$335,"",$A335+1),"")</f>
      </c>
      <c r="B336" t="s" s="64">
        <f>_xlfn.XLOOKUP($A336,'(backend scoring)'!$V$2:$V$333,'(backend scoring)'!$A$2:$A$333,"")</f>
      </c>
      <c r="C336" t="s" s="64">
        <f>_xlfn.IFERROR(VLOOKUP($B336,'Institution Evaluation'!$A$55:$F$346,2,0),_xlfn.IFERROR(VLOOKUP($B336,'Privacy Analyst Evaluation'!$A$46:$F$120,2,0),""))&amp;""</f>
      </c>
      <c r="D336" t="s" s="64">
        <f>_xlfn.IFERROR(VLOOKUP($B336,'Institution Evaluation'!$A$55:$F$346,3,0),_xlfn.IFERROR(VLOOKUP($B336,'Privacy Analyst Evaluation'!$A$46:$F$120,3,0),""))&amp;""</f>
      </c>
      <c r="E336" t="s" s="64">
        <f>_xlfn.IFERROR(VLOOKUP($B336,'Institution Evaluation'!$A$55:$F$346,4,0),_xlfn.IFERROR(VLOOKUP($B336,'Privacy Analyst Evaluation'!$A$46:$F$120,4,0),""))&amp;""</f>
      </c>
      <c r="F336" t="s" s="64">
        <f>_xlfn.IFERROR(VLOOKUP($B336,'Institution Evaluation'!$A$55:$F$346,6,0),_xlfn.IFERROR(VLOOKUP($B336,'Privacy Analyst Evaluation'!$A$46:$F$120,6,0),""))&amp;""</f>
      </c>
      <c r="G336" s="340"/>
      <c r="H336" t="s" s="64">
        <f>_xlfn.IFERROR(IF($H335+1&gt;'(backend scoring)'!$Q$335,"",$H335+1),"")</f>
      </c>
      <c r="I336" t="s" s="64">
        <f>_xlfn.XLOOKUP($H336,'(backend scoring)'!$S$2:$S$333,'(backend scoring)'!$A$2:$A$333,"")</f>
      </c>
      <c r="J336" t="s" s="64">
        <f>_xlfn.IFERROR(VLOOKUP($I336,'Institution Evaluation'!$A$55:$F$346,2,0),_xlfn.IFERROR(VLOOKUP($I336,'Privacy Analyst Evaluation'!$A$46:$F$120,2,0),""))</f>
      </c>
      <c r="K336" t="s" s="64">
        <f>_xlfn.IFERROR(VLOOKUP($I336,'Institution Evaluation'!$A$55:$F$346,3,0),_xlfn.IFERROR(VLOOKUP($I336,'Privacy Analyst Evaluation'!$A$46:$F$120,3,0),""))&amp;""</f>
      </c>
      <c r="L336" t="s" s="64">
        <f>_xlfn.IFERROR(VLOOKUP($I336,'Institution Evaluation'!$A$55:$F$346,4,0),_xlfn.IFERROR(VLOOKUP($I336,'Privacy Analyst Evaluation'!$A$46:$F$120,4,0),""))&amp;""</f>
      </c>
      <c r="M336" t="s" s="64">
        <f>_xlfn.IFERROR(VLOOKUP($I336,'Institution Evaluation'!$A$55:$F$346,6,0),_xlfn.IFERROR(VLOOKUP($I336,'Privacy Analyst Evaluation'!$A$46:$F$120,6,0),""))&amp;""</f>
      </c>
      <c r="N336" s="338"/>
    </row>
    <row r="337" ht="18" customHeight="1">
      <c r="A337" t="s" s="64">
        <f>_xlfn.IFERROR(IF($A336+1&gt;'(backend scoring)'!$T$335,"",$A336+1),"")</f>
      </c>
      <c r="B337" t="s" s="64">
        <f>_xlfn.XLOOKUP($A337,'(backend scoring)'!$V$2:$V$333,'(backend scoring)'!$A$2:$A$333,"")</f>
      </c>
      <c r="C337" t="s" s="64">
        <f>_xlfn.IFERROR(VLOOKUP($B337,'Institution Evaluation'!$A$55:$F$346,2,0),_xlfn.IFERROR(VLOOKUP($B337,'Privacy Analyst Evaluation'!$A$46:$F$120,2,0),""))&amp;""</f>
      </c>
      <c r="D337" t="s" s="64">
        <f>_xlfn.IFERROR(VLOOKUP($B337,'Institution Evaluation'!$A$55:$F$346,3,0),_xlfn.IFERROR(VLOOKUP($B337,'Privacy Analyst Evaluation'!$A$46:$F$120,3,0),""))&amp;""</f>
      </c>
      <c r="E337" t="s" s="64">
        <f>_xlfn.IFERROR(VLOOKUP($B337,'Institution Evaluation'!$A$55:$F$346,4,0),_xlfn.IFERROR(VLOOKUP($B337,'Privacy Analyst Evaluation'!$A$46:$F$120,4,0),""))&amp;""</f>
      </c>
      <c r="F337" t="s" s="64">
        <f>_xlfn.IFERROR(VLOOKUP($B337,'Institution Evaluation'!$A$55:$F$346,6,0),_xlfn.IFERROR(VLOOKUP($B337,'Privacy Analyst Evaluation'!$A$46:$F$120,6,0),""))&amp;""</f>
      </c>
      <c r="G337" s="340"/>
      <c r="H337" t="s" s="64">
        <f>_xlfn.IFERROR(IF($H336+1&gt;'(backend scoring)'!$Q$335,"",$H336+1),"")</f>
      </c>
      <c r="I337" t="s" s="64">
        <f>_xlfn.XLOOKUP($H337,'(backend scoring)'!$S$2:$S$333,'(backend scoring)'!$A$2:$A$333,"")</f>
      </c>
      <c r="J337" t="s" s="64">
        <f>_xlfn.IFERROR(VLOOKUP($I337,'Institution Evaluation'!$A$55:$F$346,2,0),_xlfn.IFERROR(VLOOKUP($I337,'Privacy Analyst Evaluation'!$A$46:$F$120,2,0),""))</f>
      </c>
      <c r="K337" t="s" s="64">
        <f>_xlfn.IFERROR(VLOOKUP($I337,'Institution Evaluation'!$A$55:$F$346,3,0),_xlfn.IFERROR(VLOOKUP($I337,'Privacy Analyst Evaluation'!$A$46:$F$120,3,0),""))&amp;""</f>
      </c>
      <c r="L337" t="s" s="64">
        <f>_xlfn.IFERROR(VLOOKUP($I337,'Institution Evaluation'!$A$55:$F$346,4,0),_xlfn.IFERROR(VLOOKUP($I337,'Privacy Analyst Evaluation'!$A$46:$F$120,4,0),""))&amp;""</f>
      </c>
      <c r="M337" t="s" s="64">
        <f>_xlfn.IFERROR(VLOOKUP($I337,'Institution Evaluation'!$A$55:$F$346,6,0),_xlfn.IFERROR(VLOOKUP($I337,'Privacy Analyst Evaluation'!$A$46:$F$120,6,0),""))&amp;""</f>
      </c>
      <c r="N337" s="338"/>
    </row>
    <row r="338" ht="18" customHeight="1">
      <c r="A338" t="s" s="64">
        <f>_xlfn.IFERROR(IF($A337+1&gt;'(backend scoring)'!$T$335,"",$A337+1),"")</f>
      </c>
      <c r="B338" t="s" s="64">
        <f>_xlfn.XLOOKUP($A338,'(backend scoring)'!$V$2:$V$333,'(backend scoring)'!$A$2:$A$333,"")</f>
      </c>
      <c r="C338" t="s" s="64">
        <f>_xlfn.IFERROR(VLOOKUP($B338,'Institution Evaluation'!$A$55:$F$346,2,0),_xlfn.IFERROR(VLOOKUP($B338,'Privacy Analyst Evaluation'!$A$46:$F$120,2,0),""))&amp;""</f>
      </c>
      <c r="D338" t="s" s="64">
        <f>_xlfn.IFERROR(VLOOKUP($B338,'Institution Evaluation'!$A$55:$F$346,3,0),_xlfn.IFERROR(VLOOKUP($B338,'Privacy Analyst Evaluation'!$A$46:$F$120,3,0),""))&amp;""</f>
      </c>
      <c r="E338" t="s" s="64">
        <f>_xlfn.IFERROR(VLOOKUP($B338,'Institution Evaluation'!$A$55:$F$346,4,0),_xlfn.IFERROR(VLOOKUP($B338,'Privacy Analyst Evaluation'!$A$46:$F$120,4,0),""))&amp;""</f>
      </c>
      <c r="F338" t="s" s="64">
        <f>_xlfn.IFERROR(VLOOKUP($B338,'Institution Evaluation'!$A$55:$F$346,6,0),_xlfn.IFERROR(VLOOKUP($B338,'Privacy Analyst Evaluation'!$A$46:$F$120,6,0),""))&amp;""</f>
      </c>
      <c r="G338" s="340"/>
      <c r="H338" t="s" s="64">
        <f>_xlfn.IFERROR(IF($H337+1&gt;'(backend scoring)'!$Q$335,"",$H337+1),"")</f>
      </c>
      <c r="I338" t="s" s="64">
        <f>_xlfn.XLOOKUP($H338,'(backend scoring)'!$S$2:$S$333,'(backend scoring)'!$A$2:$A$333,"")</f>
      </c>
      <c r="J338" t="s" s="64">
        <f>_xlfn.IFERROR(VLOOKUP($I338,'Institution Evaluation'!$A$55:$F$346,2,0),_xlfn.IFERROR(VLOOKUP($I338,'Privacy Analyst Evaluation'!$A$46:$F$120,2,0),""))</f>
      </c>
      <c r="K338" t="s" s="64">
        <f>_xlfn.IFERROR(VLOOKUP($I338,'Institution Evaluation'!$A$55:$F$346,3,0),_xlfn.IFERROR(VLOOKUP($I338,'Privacy Analyst Evaluation'!$A$46:$F$120,3,0),""))&amp;""</f>
      </c>
      <c r="L338" t="s" s="64">
        <f>_xlfn.IFERROR(VLOOKUP($I338,'Institution Evaluation'!$A$55:$F$346,4,0),_xlfn.IFERROR(VLOOKUP($I338,'Privacy Analyst Evaluation'!$A$46:$F$120,4,0),""))&amp;""</f>
      </c>
      <c r="M338" t="s" s="64">
        <f>_xlfn.IFERROR(VLOOKUP($I338,'Institution Evaluation'!$A$55:$F$346,6,0),_xlfn.IFERROR(VLOOKUP($I338,'Privacy Analyst Evaluation'!$A$46:$F$120,6,0),""))&amp;""</f>
      </c>
      <c r="N338" s="338"/>
    </row>
    <row r="339" ht="18" customHeight="1">
      <c r="A339" t="s" s="64">
        <f>_xlfn.IFERROR(IF($A338+1&gt;'(backend scoring)'!$T$335,"",$A338+1),"")</f>
      </c>
      <c r="B339" t="s" s="64">
        <f>_xlfn.XLOOKUP($A339,'(backend scoring)'!$V$2:$V$333,'(backend scoring)'!$A$2:$A$333,"")</f>
      </c>
      <c r="C339" t="s" s="64">
        <f>_xlfn.IFERROR(VLOOKUP($B339,'Institution Evaluation'!$A$55:$F$346,2,0),_xlfn.IFERROR(VLOOKUP($B339,'Privacy Analyst Evaluation'!$A$46:$F$120,2,0),""))&amp;""</f>
      </c>
      <c r="D339" t="s" s="64">
        <f>_xlfn.IFERROR(VLOOKUP($B339,'Institution Evaluation'!$A$55:$F$346,3,0),_xlfn.IFERROR(VLOOKUP($B339,'Privacy Analyst Evaluation'!$A$46:$F$120,3,0),""))&amp;""</f>
      </c>
      <c r="E339" t="s" s="64">
        <f>_xlfn.IFERROR(VLOOKUP($B339,'Institution Evaluation'!$A$55:$F$346,4,0),_xlfn.IFERROR(VLOOKUP($B339,'Privacy Analyst Evaluation'!$A$46:$F$120,4,0),""))&amp;""</f>
      </c>
      <c r="F339" t="s" s="64">
        <f>_xlfn.IFERROR(VLOOKUP($B339,'Institution Evaluation'!$A$55:$F$346,6,0),_xlfn.IFERROR(VLOOKUP($B339,'Privacy Analyst Evaluation'!$A$46:$F$120,6,0),""))&amp;""</f>
      </c>
      <c r="G339" s="340"/>
      <c r="H339" t="s" s="64">
        <f>_xlfn.IFERROR(IF($H338+1&gt;'(backend scoring)'!$Q$335,"",$H338+1),"")</f>
      </c>
      <c r="I339" t="s" s="64">
        <f>_xlfn.XLOOKUP($H339,'(backend scoring)'!$S$2:$S$333,'(backend scoring)'!$A$2:$A$333,"")</f>
      </c>
      <c r="J339" t="s" s="64">
        <f>_xlfn.IFERROR(VLOOKUP($I339,'Institution Evaluation'!$A$55:$F$346,2,0),_xlfn.IFERROR(VLOOKUP($I339,'Privacy Analyst Evaluation'!$A$46:$F$120,2,0),""))</f>
      </c>
      <c r="K339" t="s" s="64">
        <f>_xlfn.IFERROR(VLOOKUP($I339,'Institution Evaluation'!$A$55:$F$346,3,0),_xlfn.IFERROR(VLOOKUP($I339,'Privacy Analyst Evaluation'!$A$46:$F$120,3,0),""))&amp;""</f>
      </c>
      <c r="L339" t="s" s="64">
        <f>_xlfn.IFERROR(VLOOKUP($I339,'Institution Evaluation'!$A$55:$F$346,4,0),_xlfn.IFERROR(VLOOKUP($I339,'Privacy Analyst Evaluation'!$A$46:$F$120,4,0),""))&amp;""</f>
      </c>
      <c r="M339" t="s" s="64">
        <f>_xlfn.IFERROR(VLOOKUP($I339,'Institution Evaluation'!$A$55:$F$346,6,0),_xlfn.IFERROR(VLOOKUP($I339,'Privacy Analyst Evaluation'!$A$46:$F$120,6,0),""))&amp;""</f>
      </c>
      <c r="N339" s="338"/>
    </row>
    <row r="340" ht="18" customHeight="1">
      <c r="A340" t="s" s="64">
        <f>_xlfn.IFERROR(IF($A339+1&gt;'(backend scoring)'!$T$335,"",$A339+1),"")</f>
      </c>
      <c r="B340" t="s" s="64">
        <f>_xlfn.XLOOKUP($A340,'(backend scoring)'!$V$2:$V$333,'(backend scoring)'!$A$2:$A$333,"")</f>
      </c>
      <c r="C340" t="s" s="64">
        <f>_xlfn.IFERROR(VLOOKUP($B340,'Institution Evaluation'!$A$55:$F$346,2,0),_xlfn.IFERROR(VLOOKUP($B340,'Privacy Analyst Evaluation'!$A$46:$F$120,2,0),""))&amp;""</f>
      </c>
      <c r="D340" t="s" s="64">
        <f>_xlfn.IFERROR(VLOOKUP($B340,'Institution Evaluation'!$A$55:$F$346,3,0),_xlfn.IFERROR(VLOOKUP($B340,'Privacy Analyst Evaluation'!$A$46:$F$120,3,0),""))&amp;""</f>
      </c>
      <c r="E340" t="s" s="64">
        <f>_xlfn.IFERROR(VLOOKUP($B340,'Institution Evaluation'!$A$55:$F$346,4,0),_xlfn.IFERROR(VLOOKUP($B340,'Privacy Analyst Evaluation'!$A$46:$F$120,4,0),""))&amp;""</f>
      </c>
      <c r="F340" t="s" s="64">
        <f>_xlfn.IFERROR(VLOOKUP($B340,'Institution Evaluation'!$A$55:$F$346,6,0),_xlfn.IFERROR(VLOOKUP($B340,'Privacy Analyst Evaluation'!$A$46:$F$120,6,0),""))&amp;""</f>
      </c>
      <c r="G340" s="340"/>
      <c r="H340" t="s" s="64">
        <f>_xlfn.IFERROR(IF($H339+1&gt;'(backend scoring)'!$Q$335,"",$H339+1),"")</f>
      </c>
      <c r="I340" t="s" s="64">
        <f>_xlfn.XLOOKUP($H340,'(backend scoring)'!$S$2:$S$333,'(backend scoring)'!$A$2:$A$333,"")</f>
      </c>
      <c r="J340" t="s" s="64">
        <f>_xlfn.IFERROR(VLOOKUP($I340,'Institution Evaluation'!$A$55:$F$346,2,0),_xlfn.IFERROR(VLOOKUP($I340,'Privacy Analyst Evaluation'!$A$46:$F$120,2,0),""))</f>
      </c>
      <c r="K340" t="s" s="64">
        <f>_xlfn.IFERROR(VLOOKUP($I340,'Institution Evaluation'!$A$55:$F$346,3,0),_xlfn.IFERROR(VLOOKUP($I340,'Privacy Analyst Evaluation'!$A$46:$F$120,3,0),""))&amp;""</f>
      </c>
      <c r="L340" t="s" s="64">
        <f>_xlfn.IFERROR(VLOOKUP($I340,'Institution Evaluation'!$A$55:$F$346,4,0),_xlfn.IFERROR(VLOOKUP($I340,'Privacy Analyst Evaluation'!$A$46:$F$120,4,0),""))&amp;""</f>
      </c>
      <c r="M340" t="s" s="64">
        <f>_xlfn.IFERROR(VLOOKUP($I340,'Institution Evaluation'!$A$55:$F$346,6,0),_xlfn.IFERROR(VLOOKUP($I340,'Privacy Analyst Evaluation'!$A$46:$F$120,6,0),""))&amp;""</f>
      </c>
      <c r="N340" s="338"/>
    </row>
    <row r="341" ht="18" customHeight="1">
      <c r="A341" t="s" s="64">
        <f>_xlfn.IFERROR(IF($A340+1&gt;'(backend scoring)'!$T$335,"",$A340+1),"")</f>
      </c>
      <c r="B341" t="s" s="64">
        <f>_xlfn.XLOOKUP($A341,'(backend scoring)'!$V$2:$V$333,'(backend scoring)'!$A$2:$A$333,"")</f>
      </c>
      <c r="C341" t="s" s="64">
        <f>_xlfn.IFERROR(VLOOKUP($B341,'Institution Evaluation'!$A$55:$F$346,2,0),_xlfn.IFERROR(VLOOKUP($B341,'Privacy Analyst Evaluation'!$A$46:$F$120,2,0),""))&amp;""</f>
      </c>
      <c r="D341" t="s" s="64">
        <f>_xlfn.IFERROR(VLOOKUP($B341,'Institution Evaluation'!$A$55:$F$346,3,0),_xlfn.IFERROR(VLOOKUP($B341,'Privacy Analyst Evaluation'!$A$46:$F$120,3,0),""))&amp;""</f>
      </c>
      <c r="E341" t="s" s="64">
        <f>_xlfn.IFERROR(VLOOKUP($B341,'Institution Evaluation'!$A$55:$F$346,4,0),_xlfn.IFERROR(VLOOKUP($B341,'Privacy Analyst Evaluation'!$A$46:$F$120,4,0),""))&amp;""</f>
      </c>
      <c r="F341" t="s" s="64">
        <f>_xlfn.IFERROR(VLOOKUP($B341,'Institution Evaluation'!$A$55:$F$346,6,0),_xlfn.IFERROR(VLOOKUP($B341,'Privacy Analyst Evaluation'!$A$46:$F$120,6,0),""))&amp;""</f>
      </c>
      <c r="G341" s="340"/>
      <c r="H341" t="s" s="64">
        <f>_xlfn.IFERROR(IF($H340+1&gt;'(backend scoring)'!$Q$335,"",$H340+1),"")</f>
      </c>
      <c r="I341" t="s" s="64">
        <f>_xlfn.XLOOKUP($H341,'(backend scoring)'!$S$2:$S$333,'(backend scoring)'!$A$2:$A$333,"")</f>
      </c>
      <c r="J341" t="s" s="64">
        <f>_xlfn.IFERROR(VLOOKUP($I341,'Institution Evaluation'!$A$55:$F$346,2,0),_xlfn.IFERROR(VLOOKUP($I341,'Privacy Analyst Evaluation'!$A$46:$F$120,2,0),""))</f>
      </c>
      <c r="K341" t="s" s="64">
        <f>_xlfn.IFERROR(VLOOKUP($I341,'Institution Evaluation'!$A$55:$F$346,3,0),_xlfn.IFERROR(VLOOKUP($I341,'Privacy Analyst Evaluation'!$A$46:$F$120,3,0),""))&amp;""</f>
      </c>
      <c r="L341" t="s" s="64">
        <f>_xlfn.IFERROR(VLOOKUP($I341,'Institution Evaluation'!$A$55:$F$346,4,0),_xlfn.IFERROR(VLOOKUP($I341,'Privacy Analyst Evaluation'!$A$46:$F$120,4,0),""))&amp;""</f>
      </c>
      <c r="M341" t="s" s="64">
        <f>_xlfn.IFERROR(VLOOKUP($I341,'Institution Evaluation'!$A$55:$F$346,6,0),_xlfn.IFERROR(VLOOKUP($I341,'Privacy Analyst Evaluation'!$A$46:$F$120,6,0),""))&amp;""</f>
      </c>
      <c r="N341" s="338"/>
    </row>
    <row r="342" ht="18" customHeight="1">
      <c r="A342" t="s" s="64">
        <f>_xlfn.IFERROR(IF($A341+1&gt;'(backend scoring)'!$T$335,"",$A341+1),"")</f>
      </c>
      <c r="B342" t="s" s="64">
        <f>_xlfn.XLOOKUP($A342,'(backend scoring)'!$V$2:$V$333,'(backend scoring)'!$A$2:$A$333,"")</f>
      </c>
      <c r="C342" t="s" s="64">
        <f>_xlfn.IFERROR(VLOOKUP($B342,'Institution Evaluation'!$A$55:$F$346,2,0),_xlfn.IFERROR(VLOOKUP($B342,'Privacy Analyst Evaluation'!$A$46:$F$120,2,0),""))&amp;""</f>
      </c>
      <c r="D342" t="s" s="64">
        <f>_xlfn.IFERROR(VLOOKUP($B342,'Institution Evaluation'!$A$55:$F$346,3,0),_xlfn.IFERROR(VLOOKUP($B342,'Privacy Analyst Evaluation'!$A$46:$F$120,3,0),""))&amp;""</f>
      </c>
      <c r="E342" t="s" s="64">
        <f>_xlfn.IFERROR(VLOOKUP($B342,'Institution Evaluation'!$A$55:$F$346,4,0),_xlfn.IFERROR(VLOOKUP($B342,'Privacy Analyst Evaluation'!$A$46:$F$120,4,0),""))&amp;""</f>
      </c>
      <c r="F342" t="s" s="64">
        <f>_xlfn.IFERROR(VLOOKUP($B342,'Institution Evaluation'!$A$55:$F$346,6,0),_xlfn.IFERROR(VLOOKUP($B342,'Privacy Analyst Evaluation'!$A$46:$F$120,6,0),""))&amp;""</f>
      </c>
      <c r="G342" s="340"/>
      <c r="H342" t="s" s="64">
        <f>_xlfn.IFERROR(IF($H341+1&gt;'(backend scoring)'!$Q$335,"",$H341+1),"")</f>
      </c>
      <c r="I342" t="s" s="64">
        <f>_xlfn.XLOOKUP($H342,'(backend scoring)'!$S$2:$S$333,'(backend scoring)'!$A$2:$A$333,"")</f>
      </c>
      <c r="J342" t="s" s="64">
        <f>_xlfn.IFERROR(VLOOKUP($I342,'Institution Evaluation'!$A$55:$F$346,2,0),_xlfn.IFERROR(VLOOKUP($I342,'Privacy Analyst Evaluation'!$A$46:$F$120,2,0),""))</f>
      </c>
      <c r="K342" t="s" s="64">
        <f>_xlfn.IFERROR(VLOOKUP($I342,'Institution Evaluation'!$A$55:$F$346,3,0),_xlfn.IFERROR(VLOOKUP($I342,'Privacy Analyst Evaluation'!$A$46:$F$120,3,0),""))&amp;""</f>
      </c>
      <c r="L342" t="s" s="64">
        <f>_xlfn.IFERROR(VLOOKUP($I342,'Institution Evaluation'!$A$55:$F$346,4,0),_xlfn.IFERROR(VLOOKUP($I342,'Privacy Analyst Evaluation'!$A$46:$F$120,4,0),""))&amp;""</f>
      </c>
      <c r="M342" t="s" s="64">
        <f>_xlfn.IFERROR(VLOOKUP($I342,'Institution Evaluation'!$A$55:$F$346,6,0),_xlfn.IFERROR(VLOOKUP($I342,'Privacy Analyst Evaluation'!$A$46:$F$120,6,0),""))&amp;""</f>
      </c>
      <c r="N342" s="338"/>
    </row>
    <row r="343" ht="18" customHeight="1">
      <c r="A343" t="s" s="64">
        <f>_xlfn.IFERROR(IF($A342+1&gt;'(backend scoring)'!$T$335,"",$A342+1),"")</f>
      </c>
      <c r="B343" t="s" s="64">
        <f>_xlfn.XLOOKUP($A343,'(backend scoring)'!$V$2:$V$333,'(backend scoring)'!$A$2:$A$333,"")</f>
      </c>
      <c r="C343" t="s" s="64">
        <f>_xlfn.IFERROR(VLOOKUP($B343,'Institution Evaluation'!$A$55:$F$346,2,0),_xlfn.IFERROR(VLOOKUP($B343,'Privacy Analyst Evaluation'!$A$46:$F$120,2,0),""))&amp;""</f>
      </c>
      <c r="D343" t="s" s="64">
        <f>_xlfn.IFERROR(VLOOKUP($B343,'Institution Evaluation'!$A$55:$F$346,3,0),_xlfn.IFERROR(VLOOKUP($B343,'Privacy Analyst Evaluation'!$A$46:$F$120,3,0),""))&amp;""</f>
      </c>
      <c r="E343" t="s" s="64">
        <f>_xlfn.IFERROR(VLOOKUP($B343,'Institution Evaluation'!$A$55:$F$346,4,0),_xlfn.IFERROR(VLOOKUP($B343,'Privacy Analyst Evaluation'!$A$46:$F$120,4,0),""))&amp;""</f>
      </c>
      <c r="F343" t="s" s="64">
        <f>_xlfn.IFERROR(VLOOKUP($B343,'Institution Evaluation'!$A$55:$F$346,6,0),_xlfn.IFERROR(VLOOKUP($B343,'Privacy Analyst Evaluation'!$A$46:$F$120,6,0),""))&amp;""</f>
      </c>
      <c r="G343" s="340"/>
      <c r="H343" t="s" s="64">
        <f>_xlfn.IFERROR(IF($H342+1&gt;'(backend scoring)'!$Q$335,"",$H342+1),"")</f>
      </c>
      <c r="I343" t="s" s="64">
        <f>_xlfn.XLOOKUP($H343,'(backend scoring)'!$S$2:$S$333,'(backend scoring)'!$A$2:$A$333,"")</f>
      </c>
      <c r="J343" t="s" s="64">
        <f>_xlfn.IFERROR(VLOOKUP($I343,'Institution Evaluation'!$A$55:$F$346,2,0),_xlfn.IFERROR(VLOOKUP($I343,'Privacy Analyst Evaluation'!$A$46:$F$120,2,0),""))</f>
      </c>
      <c r="K343" t="s" s="64">
        <f>_xlfn.IFERROR(VLOOKUP($I343,'Institution Evaluation'!$A$55:$F$346,3,0),_xlfn.IFERROR(VLOOKUP($I343,'Privacy Analyst Evaluation'!$A$46:$F$120,3,0),""))&amp;""</f>
      </c>
      <c r="L343" t="s" s="64">
        <f>_xlfn.IFERROR(VLOOKUP($I343,'Institution Evaluation'!$A$55:$F$346,4,0),_xlfn.IFERROR(VLOOKUP($I343,'Privacy Analyst Evaluation'!$A$46:$F$120,4,0),""))&amp;""</f>
      </c>
      <c r="M343" t="s" s="64">
        <f>_xlfn.IFERROR(VLOOKUP($I343,'Institution Evaluation'!$A$55:$F$346,6,0),_xlfn.IFERROR(VLOOKUP($I343,'Privacy Analyst Evaluation'!$A$46:$F$120,6,0),""))&amp;""</f>
      </c>
      <c r="N343" s="338"/>
    </row>
    <row r="344" ht="18" customHeight="1">
      <c r="A344" t="s" s="64">
        <f>_xlfn.IFERROR(IF($A343+1&gt;'(backend scoring)'!$T$335,"",$A343+1),"")</f>
      </c>
      <c r="B344" t="s" s="64">
        <f>_xlfn.XLOOKUP($A344,'(backend scoring)'!$V$2:$V$333,'(backend scoring)'!$A$2:$A$333,"")</f>
      </c>
      <c r="C344" t="s" s="64">
        <f>_xlfn.IFERROR(VLOOKUP($B344,'Institution Evaluation'!$A$55:$F$346,2,0),_xlfn.IFERROR(VLOOKUP($B344,'Privacy Analyst Evaluation'!$A$46:$F$120,2,0),""))&amp;""</f>
      </c>
      <c r="D344" t="s" s="64">
        <f>_xlfn.IFERROR(VLOOKUP($B344,'Institution Evaluation'!$A$55:$F$346,3,0),_xlfn.IFERROR(VLOOKUP($B344,'Privacy Analyst Evaluation'!$A$46:$F$120,3,0),""))&amp;""</f>
      </c>
      <c r="E344" t="s" s="64">
        <f>_xlfn.IFERROR(VLOOKUP($B344,'Institution Evaluation'!$A$55:$F$346,4,0),_xlfn.IFERROR(VLOOKUP($B344,'Privacy Analyst Evaluation'!$A$46:$F$120,4,0),""))&amp;""</f>
      </c>
      <c r="F344" t="s" s="64">
        <f>_xlfn.IFERROR(VLOOKUP($B344,'Institution Evaluation'!$A$55:$F$346,6,0),_xlfn.IFERROR(VLOOKUP($B344,'Privacy Analyst Evaluation'!$A$46:$F$120,6,0),""))&amp;""</f>
      </c>
      <c r="G344" s="340"/>
      <c r="H344" t="s" s="64">
        <f>_xlfn.IFERROR(IF($H343+1&gt;'(backend scoring)'!$Q$335,"",$H343+1),"")</f>
      </c>
      <c r="I344" t="s" s="64">
        <f>_xlfn.XLOOKUP($H344,'(backend scoring)'!$S$2:$S$333,'(backend scoring)'!$A$2:$A$333,"")</f>
      </c>
      <c r="J344" t="s" s="64">
        <f>_xlfn.IFERROR(VLOOKUP($I344,'Institution Evaluation'!$A$55:$F$346,2,0),_xlfn.IFERROR(VLOOKUP($I344,'Privacy Analyst Evaluation'!$A$46:$F$120,2,0),""))</f>
      </c>
      <c r="K344" t="s" s="64">
        <f>_xlfn.IFERROR(VLOOKUP($I344,'Institution Evaluation'!$A$55:$F$346,3,0),_xlfn.IFERROR(VLOOKUP($I344,'Privacy Analyst Evaluation'!$A$46:$F$120,3,0),""))&amp;""</f>
      </c>
      <c r="L344" t="s" s="64">
        <f>_xlfn.IFERROR(VLOOKUP($I344,'Institution Evaluation'!$A$55:$F$346,4,0),_xlfn.IFERROR(VLOOKUP($I344,'Privacy Analyst Evaluation'!$A$46:$F$120,4,0),""))&amp;""</f>
      </c>
      <c r="M344" t="s" s="64">
        <f>_xlfn.IFERROR(VLOOKUP($I344,'Institution Evaluation'!$A$55:$F$346,6,0),_xlfn.IFERROR(VLOOKUP($I344,'Privacy Analyst Evaluation'!$A$46:$F$120,6,0),""))&amp;""</f>
      </c>
      <c r="N344" s="338"/>
    </row>
    <row r="345" ht="18" customHeight="1">
      <c r="A345" t="s" s="64">
        <f>_xlfn.IFERROR(IF($A344+1&gt;'(backend scoring)'!$T$335,"",$A344+1),"")</f>
      </c>
      <c r="B345" t="s" s="64">
        <f>_xlfn.XLOOKUP($A345,'(backend scoring)'!$V$2:$V$333,'(backend scoring)'!$A$2:$A$333,"")</f>
      </c>
      <c r="C345" t="s" s="64">
        <f>_xlfn.IFERROR(VLOOKUP($B345,'Institution Evaluation'!$A$55:$F$346,2,0),_xlfn.IFERROR(VLOOKUP($B345,'Privacy Analyst Evaluation'!$A$46:$F$120,2,0),""))&amp;""</f>
      </c>
      <c r="D345" t="s" s="64">
        <f>_xlfn.IFERROR(VLOOKUP($B345,'Institution Evaluation'!$A$55:$F$346,3,0),_xlfn.IFERROR(VLOOKUP($B345,'Privacy Analyst Evaluation'!$A$46:$F$120,3,0),""))&amp;""</f>
      </c>
      <c r="E345" t="s" s="64">
        <f>_xlfn.IFERROR(VLOOKUP($B345,'Institution Evaluation'!$A$55:$F$346,4,0),_xlfn.IFERROR(VLOOKUP($B345,'Privacy Analyst Evaluation'!$A$46:$F$120,4,0),""))&amp;""</f>
      </c>
      <c r="F345" t="s" s="64">
        <f>_xlfn.IFERROR(VLOOKUP($B345,'Institution Evaluation'!$A$55:$F$346,6,0),_xlfn.IFERROR(VLOOKUP($B345,'Privacy Analyst Evaluation'!$A$46:$F$120,6,0),""))&amp;""</f>
      </c>
      <c r="G345" s="340"/>
      <c r="H345" t="s" s="64">
        <f>_xlfn.IFERROR(IF($H344+1&gt;'(backend scoring)'!$Q$335,"",$H344+1),"")</f>
      </c>
      <c r="I345" t="s" s="64">
        <f>_xlfn.XLOOKUP($H345,'(backend scoring)'!$S$2:$S$333,'(backend scoring)'!$A$2:$A$333,"")</f>
      </c>
      <c r="J345" t="s" s="64">
        <f>_xlfn.IFERROR(VLOOKUP($I345,'Institution Evaluation'!$A$55:$F$346,2,0),_xlfn.IFERROR(VLOOKUP($I345,'Privacy Analyst Evaluation'!$A$46:$F$120,2,0),""))</f>
      </c>
      <c r="K345" t="s" s="64">
        <f>_xlfn.IFERROR(VLOOKUP($I345,'Institution Evaluation'!$A$55:$F$346,3,0),_xlfn.IFERROR(VLOOKUP($I345,'Privacy Analyst Evaluation'!$A$46:$F$120,3,0),""))&amp;""</f>
      </c>
      <c r="L345" t="s" s="64">
        <f>_xlfn.IFERROR(VLOOKUP($I345,'Institution Evaluation'!$A$55:$F$346,4,0),_xlfn.IFERROR(VLOOKUP($I345,'Privacy Analyst Evaluation'!$A$46:$F$120,4,0),""))&amp;""</f>
      </c>
      <c r="M345" t="s" s="64">
        <f>_xlfn.IFERROR(VLOOKUP($I345,'Institution Evaluation'!$A$55:$F$346,6,0),_xlfn.IFERROR(VLOOKUP($I345,'Privacy Analyst Evaluation'!$A$46:$F$120,6,0),""))&amp;""</f>
      </c>
      <c r="N345" s="338"/>
    </row>
    <row r="346" ht="18" customHeight="1">
      <c r="A346" t="s" s="64">
        <f>_xlfn.IFERROR(IF($A345+1&gt;'(backend scoring)'!$T$335,"",$A345+1),"")</f>
      </c>
      <c r="B346" t="s" s="64">
        <f>_xlfn.XLOOKUP($A346,'(backend scoring)'!$V$2:$V$333,'(backend scoring)'!$A$2:$A$333,"")</f>
      </c>
      <c r="C346" t="s" s="64">
        <f>_xlfn.IFERROR(VLOOKUP($B346,'Institution Evaluation'!$A$55:$F$346,2,0),_xlfn.IFERROR(VLOOKUP($B346,'Privacy Analyst Evaluation'!$A$46:$F$120,2,0),""))&amp;""</f>
      </c>
      <c r="D346" t="s" s="64">
        <f>_xlfn.IFERROR(VLOOKUP($B346,'Institution Evaluation'!$A$55:$F$346,3,0),_xlfn.IFERROR(VLOOKUP($B346,'Privacy Analyst Evaluation'!$A$46:$F$120,3,0),""))&amp;""</f>
      </c>
      <c r="E346" t="s" s="64">
        <f>_xlfn.IFERROR(VLOOKUP($B346,'Institution Evaluation'!$A$55:$F$346,4,0),_xlfn.IFERROR(VLOOKUP($B346,'Privacy Analyst Evaluation'!$A$46:$F$120,4,0),""))&amp;""</f>
      </c>
      <c r="F346" t="s" s="64">
        <f>_xlfn.IFERROR(VLOOKUP($B346,'Institution Evaluation'!$A$55:$F$346,6,0),_xlfn.IFERROR(VLOOKUP($B346,'Privacy Analyst Evaluation'!$A$46:$F$120,6,0),""))&amp;""</f>
      </c>
      <c r="G346" s="340"/>
      <c r="H346" t="s" s="64">
        <f>_xlfn.IFERROR(IF($H345+1&gt;'(backend scoring)'!$Q$335,"",$H345+1),"")</f>
      </c>
      <c r="I346" t="s" s="64">
        <f>_xlfn.XLOOKUP($H346,'(backend scoring)'!$S$2:$S$333,'(backend scoring)'!$A$2:$A$333,"")</f>
      </c>
      <c r="J346" t="s" s="64">
        <f>_xlfn.IFERROR(VLOOKUP($I346,'Institution Evaluation'!$A$55:$F$346,2,0),_xlfn.IFERROR(VLOOKUP($I346,'Privacy Analyst Evaluation'!$A$46:$F$120,2,0),""))</f>
      </c>
      <c r="K346" t="s" s="64">
        <f>_xlfn.IFERROR(VLOOKUP($I346,'Institution Evaluation'!$A$55:$F$346,3,0),_xlfn.IFERROR(VLOOKUP($I346,'Privacy Analyst Evaluation'!$A$46:$F$120,3,0),""))&amp;""</f>
      </c>
      <c r="L346" t="s" s="64">
        <f>_xlfn.IFERROR(VLOOKUP($I346,'Institution Evaluation'!$A$55:$F$346,4,0),_xlfn.IFERROR(VLOOKUP($I346,'Privacy Analyst Evaluation'!$A$46:$F$120,4,0),""))&amp;""</f>
      </c>
      <c r="M346" t="s" s="64">
        <f>_xlfn.IFERROR(VLOOKUP($I346,'Institution Evaluation'!$A$55:$F$346,6,0),_xlfn.IFERROR(VLOOKUP($I346,'Privacy Analyst Evaluation'!$A$46:$F$120,6,0),""))&amp;""</f>
      </c>
      <c r="N346" s="338"/>
    </row>
    <row r="347" ht="18" customHeight="1">
      <c r="A347" t="s" s="64">
        <f>_xlfn.IFERROR(IF($A346+1&gt;'(backend scoring)'!$T$335,"",$A346+1),"")</f>
      </c>
      <c r="B347" t="s" s="64">
        <f>_xlfn.XLOOKUP($A347,'(backend scoring)'!$V$2:$V$333,'(backend scoring)'!$A$2:$A$333,"")</f>
      </c>
      <c r="C347" t="s" s="64">
        <f>_xlfn.IFERROR(VLOOKUP($B347,'Institution Evaluation'!$A$55:$F$346,2,0),_xlfn.IFERROR(VLOOKUP($B347,'Privacy Analyst Evaluation'!$A$46:$F$120,2,0),""))&amp;""</f>
      </c>
      <c r="D347" t="s" s="64">
        <f>_xlfn.IFERROR(VLOOKUP($B347,'Institution Evaluation'!$A$55:$F$346,3,0),_xlfn.IFERROR(VLOOKUP($B347,'Privacy Analyst Evaluation'!$A$46:$F$120,3,0),""))&amp;""</f>
      </c>
      <c r="E347" t="s" s="64">
        <f>_xlfn.IFERROR(VLOOKUP($B347,'Institution Evaluation'!$A$55:$F$346,4,0),_xlfn.IFERROR(VLOOKUP($B347,'Privacy Analyst Evaluation'!$A$46:$F$120,4,0),""))&amp;""</f>
      </c>
      <c r="F347" t="s" s="64">
        <f>_xlfn.IFERROR(VLOOKUP($B347,'Institution Evaluation'!$A$55:$F$346,6,0),_xlfn.IFERROR(VLOOKUP($B347,'Privacy Analyst Evaluation'!$A$46:$F$120,6,0),""))&amp;""</f>
      </c>
      <c r="G347" s="340"/>
      <c r="H347" t="s" s="64">
        <f>_xlfn.IFERROR(IF($H346+1&gt;'(backend scoring)'!$Q$335,"",$H346+1),"")</f>
      </c>
      <c r="I347" t="s" s="64">
        <f>_xlfn.XLOOKUP($H347,'(backend scoring)'!$S$2:$S$333,'(backend scoring)'!$A$2:$A$333,"")</f>
      </c>
      <c r="J347" t="s" s="64">
        <f>_xlfn.IFERROR(VLOOKUP($I347,'Institution Evaluation'!$A$55:$F$346,2,0),_xlfn.IFERROR(VLOOKUP($I347,'Privacy Analyst Evaluation'!$A$46:$F$120,2,0),""))</f>
      </c>
      <c r="K347" t="s" s="64">
        <f>_xlfn.IFERROR(VLOOKUP($I347,'Institution Evaluation'!$A$55:$F$346,3,0),_xlfn.IFERROR(VLOOKUP($I347,'Privacy Analyst Evaluation'!$A$46:$F$120,3,0),""))&amp;""</f>
      </c>
      <c r="L347" t="s" s="64">
        <f>_xlfn.IFERROR(VLOOKUP($I347,'Institution Evaluation'!$A$55:$F$346,4,0),_xlfn.IFERROR(VLOOKUP($I347,'Privacy Analyst Evaluation'!$A$46:$F$120,4,0),""))&amp;""</f>
      </c>
      <c r="M347" t="s" s="64">
        <f>_xlfn.IFERROR(VLOOKUP($I347,'Institution Evaluation'!$A$55:$F$346,6,0),_xlfn.IFERROR(VLOOKUP($I347,'Privacy Analyst Evaluation'!$A$46:$F$120,6,0),""))&amp;""</f>
      </c>
      <c r="N347" s="338"/>
    </row>
    <row r="348" ht="18" customHeight="1">
      <c r="A348" t="s" s="64">
        <f>_xlfn.IFERROR(IF($A347+1&gt;'(backend scoring)'!$T$335,"",$A347+1),"")</f>
      </c>
      <c r="B348" t="s" s="64">
        <f>_xlfn.XLOOKUP($A348,'(backend scoring)'!$V$2:$V$333,'(backend scoring)'!$A$2:$A$333,"")</f>
      </c>
      <c r="C348" t="s" s="64">
        <f>_xlfn.IFERROR(VLOOKUP($B348,'Institution Evaluation'!$A$55:$F$346,2,0),_xlfn.IFERROR(VLOOKUP($B348,'Privacy Analyst Evaluation'!$A$46:$F$120,2,0),""))&amp;""</f>
      </c>
      <c r="D348" t="s" s="64">
        <f>_xlfn.IFERROR(VLOOKUP($B348,'Institution Evaluation'!$A$55:$F$346,3,0),_xlfn.IFERROR(VLOOKUP($B348,'Privacy Analyst Evaluation'!$A$46:$F$120,3,0),""))&amp;""</f>
      </c>
      <c r="E348" t="s" s="64">
        <f>_xlfn.IFERROR(VLOOKUP($B348,'Institution Evaluation'!$A$55:$F$346,4,0),_xlfn.IFERROR(VLOOKUP($B348,'Privacy Analyst Evaluation'!$A$46:$F$120,4,0),""))&amp;""</f>
      </c>
      <c r="F348" t="s" s="64">
        <f>_xlfn.IFERROR(VLOOKUP($B348,'Institution Evaluation'!$A$55:$F$346,6,0),_xlfn.IFERROR(VLOOKUP($B348,'Privacy Analyst Evaluation'!$A$46:$F$120,6,0),""))&amp;""</f>
      </c>
      <c r="G348" s="340"/>
      <c r="H348" t="s" s="64">
        <f>_xlfn.IFERROR(IF($H347+1&gt;'(backend scoring)'!$Q$335,"",$H347+1),"")</f>
      </c>
      <c r="I348" t="s" s="64">
        <f>_xlfn.XLOOKUP($H348,'(backend scoring)'!$S$2:$S$333,'(backend scoring)'!$A$2:$A$333,"")</f>
      </c>
      <c r="J348" t="s" s="64">
        <f>_xlfn.IFERROR(VLOOKUP($I348,'Institution Evaluation'!$A$55:$F$346,2,0),_xlfn.IFERROR(VLOOKUP($I348,'Privacy Analyst Evaluation'!$A$46:$F$120,2,0),""))</f>
      </c>
      <c r="K348" t="s" s="64">
        <f>_xlfn.IFERROR(VLOOKUP($I348,'Institution Evaluation'!$A$55:$F$346,3,0),_xlfn.IFERROR(VLOOKUP($I348,'Privacy Analyst Evaluation'!$A$46:$F$120,3,0),""))&amp;""</f>
      </c>
      <c r="L348" t="s" s="64">
        <f>_xlfn.IFERROR(VLOOKUP($I348,'Institution Evaluation'!$A$55:$F$346,4,0),_xlfn.IFERROR(VLOOKUP($I348,'Privacy Analyst Evaluation'!$A$46:$F$120,4,0),""))&amp;""</f>
      </c>
      <c r="M348" t="s" s="64">
        <f>_xlfn.IFERROR(VLOOKUP($I348,'Institution Evaluation'!$A$55:$F$346,6,0),_xlfn.IFERROR(VLOOKUP($I348,'Privacy Analyst Evaluation'!$A$46:$F$120,6,0),""))&amp;""</f>
      </c>
      <c r="N348" s="338"/>
    </row>
    <row r="349" ht="18" customHeight="1">
      <c r="A349" t="s" s="64">
        <f>_xlfn.IFERROR(IF($A348+1&gt;'(backend scoring)'!$T$335,"",$A348+1),"")</f>
      </c>
      <c r="B349" t="s" s="64">
        <f>_xlfn.XLOOKUP($A349,'(backend scoring)'!$V$2:$V$333,'(backend scoring)'!$A$2:$A$333,"")</f>
      </c>
      <c r="C349" t="s" s="64">
        <f>_xlfn.IFERROR(VLOOKUP($B349,'Institution Evaluation'!$A$55:$F$346,2,0),_xlfn.IFERROR(VLOOKUP($B349,'Privacy Analyst Evaluation'!$A$46:$F$120,2,0),""))&amp;""</f>
      </c>
      <c r="D349" t="s" s="64">
        <f>_xlfn.IFERROR(VLOOKUP($B349,'Institution Evaluation'!$A$55:$F$346,3,0),_xlfn.IFERROR(VLOOKUP($B349,'Privacy Analyst Evaluation'!$A$46:$F$120,3,0),""))&amp;""</f>
      </c>
      <c r="E349" t="s" s="64">
        <f>_xlfn.IFERROR(VLOOKUP($B349,'Institution Evaluation'!$A$55:$F$346,4,0),_xlfn.IFERROR(VLOOKUP($B349,'Privacy Analyst Evaluation'!$A$46:$F$120,4,0),""))&amp;""</f>
      </c>
      <c r="F349" t="s" s="64">
        <f>_xlfn.IFERROR(VLOOKUP($B349,'Institution Evaluation'!$A$55:$F$346,6,0),_xlfn.IFERROR(VLOOKUP($B349,'Privacy Analyst Evaluation'!$A$46:$F$120,6,0),""))&amp;""</f>
      </c>
      <c r="G349" s="340"/>
      <c r="H349" t="s" s="64">
        <f>_xlfn.IFERROR(IF($H348+1&gt;'(backend scoring)'!$Q$335,"",$H348+1),"")</f>
      </c>
      <c r="I349" t="s" s="64">
        <f>_xlfn.XLOOKUP($H349,'(backend scoring)'!$S$2:$S$333,'(backend scoring)'!$A$2:$A$333,"")</f>
      </c>
      <c r="J349" t="s" s="64">
        <f>_xlfn.IFERROR(VLOOKUP($I349,'Institution Evaluation'!$A$55:$F$346,2,0),_xlfn.IFERROR(VLOOKUP($I349,'Privacy Analyst Evaluation'!$A$46:$F$120,2,0),""))</f>
      </c>
      <c r="K349" t="s" s="64">
        <f>_xlfn.IFERROR(VLOOKUP($I349,'Institution Evaluation'!$A$55:$F$346,3,0),_xlfn.IFERROR(VLOOKUP($I349,'Privacy Analyst Evaluation'!$A$46:$F$120,3,0),""))&amp;""</f>
      </c>
      <c r="L349" t="s" s="64">
        <f>_xlfn.IFERROR(VLOOKUP($I349,'Institution Evaluation'!$A$55:$F$346,4,0),_xlfn.IFERROR(VLOOKUP($I349,'Privacy Analyst Evaluation'!$A$46:$F$120,4,0),""))&amp;""</f>
      </c>
      <c r="M349" t="s" s="64">
        <f>_xlfn.IFERROR(VLOOKUP($I349,'Institution Evaluation'!$A$55:$F$346,6,0),_xlfn.IFERROR(VLOOKUP($I349,'Privacy Analyst Evaluation'!$A$46:$F$120,6,0),""))&amp;""</f>
      </c>
      <c r="N349" s="338"/>
    </row>
    <row r="350" ht="18" customHeight="1">
      <c r="A350" t="s" s="64">
        <f>_xlfn.IFERROR(IF($A349+1&gt;'(backend scoring)'!$T$335,"",$A349+1),"")</f>
      </c>
      <c r="B350" t="s" s="64">
        <f>_xlfn.XLOOKUP($A350,'(backend scoring)'!$V$2:$V$333,'(backend scoring)'!$A$2:$A$333,"")</f>
      </c>
      <c r="C350" t="s" s="64">
        <f>_xlfn.IFERROR(VLOOKUP($B350,'Institution Evaluation'!$A$55:$F$346,2,0),_xlfn.IFERROR(VLOOKUP($B350,'Privacy Analyst Evaluation'!$A$46:$F$120,2,0),""))&amp;""</f>
      </c>
      <c r="D350" t="s" s="64">
        <f>_xlfn.IFERROR(VLOOKUP($B350,'Institution Evaluation'!$A$55:$F$346,3,0),_xlfn.IFERROR(VLOOKUP($B350,'Privacy Analyst Evaluation'!$A$46:$F$120,3,0),""))&amp;""</f>
      </c>
      <c r="E350" t="s" s="64">
        <f>_xlfn.IFERROR(VLOOKUP($B350,'Institution Evaluation'!$A$55:$F$346,4,0),_xlfn.IFERROR(VLOOKUP($B350,'Privacy Analyst Evaluation'!$A$46:$F$120,4,0),""))&amp;""</f>
      </c>
      <c r="F350" t="s" s="64">
        <f>_xlfn.IFERROR(VLOOKUP($B350,'Institution Evaluation'!$A$55:$F$346,6,0),_xlfn.IFERROR(VLOOKUP($B350,'Privacy Analyst Evaluation'!$A$46:$F$120,6,0),""))&amp;""</f>
      </c>
      <c r="G350" s="340"/>
      <c r="H350" t="s" s="64">
        <f>_xlfn.IFERROR(IF($H349+1&gt;'(backend scoring)'!$Q$335,"",$H349+1),"")</f>
      </c>
      <c r="I350" t="s" s="64">
        <f>_xlfn.XLOOKUP($H350,'(backend scoring)'!$S$2:$S$333,'(backend scoring)'!$A$2:$A$333,"")</f>
      </c>
      <c r="J350" t="s" s="64">
        <f>_xlfn.IFERROR(VLOOKUP($I350,'Institution Evaluation'!$A$55:$F$346,2,0),_xlfn.IFERROR(VLOOKUP($I350,'Privacy Analyst Evaluation'!$A$46:$F$120,2,0),""))</f>
      </c>
      <c r="K350" t="s" s="64">
        <f>_xlfn.IFERROR(VLOOKUP($I350,'Institution Evaluation'!$A$55:$F$346,3,0),_xlfn.IFERROR(VLOOKUP($I350,'Privacy Analyst Evaluation'!$A$46:$F$120,3,0),""))&amp;""</f>
      </c>
      <c r="L350" t="s" s="64">
        <f>_xlfn.IFERROR(VLOOKUP($I350,'Institution Evaluation'!$A$55:$F$346,4,0),_xlfn.IFERROR(VLOOKUP($I350,'Privacy Analyst Evaluation'!$A$46:$F$120,4,0),""))&amp;""</f>
      </c>
      <c r="M350" t="s" s="64">
        <f>_xlfn.IFERROR(VLOOKUP($I350,'Institution Evaluation'!$A$55:$F$346,6,0),_xlfn.IFERROR(VLOOKUP($I350,'Privacy Analyst Evaluation'!$A$46:$F$120,6,0),""))&amp;""</f>
      </c>
      <c r="N350" s="338"/>
    </row>
    <row r="351" ht="18" customHeight="1">
      <c r="A351" t="s" s="64">
        <f>_xlfn.IFERROR(IF($A350+1&gt;'(backend scoring)'!$T$335,"",$A350+1),"")</f>
      </c>
      <c r="B351" t="s" s="64">
        <f>_xlfn.XLOOKUP($A351,'(backend scoring)'!$V$2:$V$333,'(backend scoring)'!$A$2:$A$333,"")</f>
      </c>
      <c r="C351" t="s" s="64">
        <f>_xlfn.IFERROR(VLOOKUP($B351,'Institution Evaluation'!$A$55:$F$346,2,0),_xlfn.IFERROR(VLOOKUP($B351,'Privacy Analyst Evaluation'!$A$46:$F$120,2,0),""))&amp;""</f>
      </c>
      <c r="D351" t="s" s="64">
        <f>_xlfn.IFERROR(VLOOKUP($B351,'Institution Evaluation'!$A$55:$F$346,3,0),_xlfn.IFERROR(VLOOKUP($B351,'Privacy Analyst Evaluation'!$A$46:$F$120,3,0),""))&amp;""</f>
      </c>
      <c r="E351" t="s" s="64">
        <f>_xlfn.IFERROR(VLOOKUP($B351,'Institution Evaluation'!$A$55:$F$346,4,0),_xlfn.IFERROR(VLOOKUP($B351,'Privacy Analyst Evaluation'!$A$46:$F$120,4,0),""))&amp;""</f>
      </c>
      <c r="F351" t="s" s="64">
        <f>_xlfn.IFERROR(VLOOKUP($B351,'Institution Evaluation'!$A$55:$F$346,6,0),_xlfn.IFERROR(VLOOKUP($B351,'Privacy Analyst Evaluation'!$A$46:$F$120,6,0),""))&amp;""</f>
      </c>
      <c r="G351" s="340"/>
      <c r="H351" t="s" s="64">
        <f>_xlfn.IFERROR(IF($H350+1&gt;'(backend scoring)'!$Q$335,"",$H350+1),"")</f>
      </c>
      <c r="I351" t="s" s="64">
        <f>_xlfn.XLOOKUP($H351,'(backend scoring)'!$S$2:$S$333,'(backend scoring)'!$A$2:$A$333,"")</f>
      </c>
      <c r="J351" t="s" s="64">
        <f>_xlfn.IFERROR(VLOOKUP($I351,'Institution Evaluation'!$A$55:$F$346,2,0),_xlfn.IFERROR(VLOOKUP($I351,'Privacy Analyst Evaluation'!$A$46:$F$120,2,0),""))</f>
      </c>
      <c r="K351" t="s" s="64">
        <f>_xlfn.IFERROR(VLOOKUP($I351,'Institution Evaluation'!$A$55:$F$346,3,0),_xlfn.IFERROR(VLOOKUP($I351,'Privacy Analyst Evaluation'!$A$46:$F$120,3,0),""))&amp;""</f>
      </c>
      <c r="L351" t="s" s="64">
        <f>_xlfn.IFERROR(VLOOKUP($I351,'Institution Evaluation'!$A$55:$F$346,4,0),_xlfn.IFERROR(VLOOKUP($I351,'Privacy Analyst Evaluation'!$A$46:$F$120,4,0),""))&amp;""</f>
      </c>
      <c r="M351" t="s" s="64">
        <f>_xlfn.IFERROR(VLOOKUP($I351,'Institution Evaluation'!$A$55:$F$346,6,0),_xlfn.IFERROR(VLOOKUP($I351,'Privacy Analyst Evaluation'!$A$46:$F$120,6,0),""))&amp;""</f>
      </c>
      <c r="N351" s="338"/>
    </row>
    <row r="352" ht="18" customHeight="1">
      <c r="A352" t="s" s="64">
        <f>_xlfn.IFERROR(IF($A351+1&gt;'(backend scoring)'!$T$335,"",$A351+1),"")</f>
      </c>
      <c r="B352" t="s" s="64">
        <f>_xlfn.XLOOKUP($A352,'(backend scoring)'!$V$2:$V$333,'(backend scoring)'!$A$2:$A$333,"")</f>
      </c>
      <c r="C352" t="s" s="64">
        <f>_xlfn.IFERROR(VLOOKUP($B352,'Institution Evaluation'!$A$55:$F$346,2,0),_xlfn.IFERROR(VLOOKUP($B352,'Privacy Analyst Evaluation'!$A$46:$F$120,2,0),""))&amp;""</f>
      </c>
      <c r="D352" t="s" s="64">
        <f>_xlfn.IFERROR(VLOOKUP($B352,'Institution Evaluation'!$A$55:$F$346,3,0),_xlfn.IFERROR(VLOOKUP($B352,'Privacy Analyst Evaluation'!$A$46:$F$120,3,0),""))&amp;""</f>
      </c>
      <c r="E352" t="s" s="64">
        <f>_xlfn.IFERROR(VLOOKUP($B352,'Institution Evaluation'!$A$55:$F$346,4,0),_xlfn.IFERROR(VLOOKUP($B352,'Privacy Analyst Evaluation'!$A$46:$F$120,4,0),""))&amp;""</f>
      </c>
      <c r="F352" t="s" s="64">
        <f>_xlfn.IFERROR(VLOOKUP($B352,'Institution Evaluation'!$A$55:$F$346,6,0),_xlfn.IFERROR(VLOOKUP($B352,'Privacy Analyst Evaluation'!$A$46:$F$120,6,0),""))&amp;""</f>
      </c>
      <c r="G352" s="340"/>
      <c r="H352" t="s" s="64">
        <f>_xlfn.IFERROR(IF($H351+1&gt;'(backend scoring)'!$Q$335,"",$H351+1),"")</f>
      </c>
      <c r="I352" t="s" s="64">
        <f>_xlfn.XLOOKUP($H352,'(backend scoring)'!$S$2:$S$333,'(backend scoring)'!$A$2:$A$333,"")</f>
      </c>
      <c r="J352" t="s" s="64">
        <f>_xlfn.IFERROR(VLOOKUP($I352,'Institution Evaluation'!$A$55:$F$346,2,0),_xlfn.IFERROR(VLOOKUP($I352,'Privacy Analyst Evaluation'!$A$46:$F$120,2,0),""))</f>
      </c>
      <c r="K352" t="s" s="64">
        <f>_xlfn.IFERROR(VLOOKUP($I352,'Institution Evaluation'!$A$55:$F$346,3,0),_xlfn.IFERROR(VLOOKUP($I352,'Privacy Analyst Evaluation'!$A$46:$F$120,3,0),""))&amp;""</f>
      </c>
      <c r="L352" t="s" s="64">
        <f>_xlfn.IFERROR(VLOOKUP($I352,'Institution Evaluation'!$A$55:$F$346,4,0),_xlfn.IFERROR(VLOOKUP($I352,'Privacy Analyst Evaluation'!$A$46:$F$120,4,0),""))&amp;""</f>
      </c>
      <c r="M352" t="s" s="64">
        <f>_xlfn.IFERROR(VLOOKUP($I352,'Institution Evaluation'!$A$55:$F$346,6,0),_xlfn.IFERROR(VLOOKUP($I352,'Privacy Analyst Evaluation'!$A$46:$F$120,6,0),""))&amp;""</f>
      </c>
      <c r="N352" s="338"/>
    </row>
    <row r="353" ht="18" customHeight="1">
      <c r="A353" t="s" s="64">
        <f>_xlfn.IFERROR(IF($A352+1&gt;'(backend scoring)'!$T$335,"",$A352+1),"")</f>
      </c>
      <c r="B353" t="s" s="64">
        <f>_xlfn.XLOOKUP($A353,'(backend scoring)'!$V$2:$V$333,'(backend scoring)'!$A$2:$A$333,"")</f>
      </c>
      <c r="C353" t="s" s="64">
        <f>_xlfn.IFERROR(VLOOKUP($B353,'Institution Evaluation'!$A$55:$F$346,2,0),_xlfn.IFERROR(VLOOKUP($B353,'Privacy Analyst Evaluation'!$A$46:$F$120,2,0),""))&amp;""</f>
      </c>
      <c r="D353" t="s" s="64">
        <f>_xlfn.IFERROR(VLOOKUP($B353,'Institution Evaluation'!$A$55:$F$346,3,0),_xlfn.IFERROR(VLOOKUP($B353,'Privacy Analyst Evaluation'!$A$46:$F$120,3,0),""))&amp;""</f>
      </c>
      <c r="E353" t="s" s="64">
        <f>_xlfn.IFERROR(VLOOKUP($B353,'Institution Evaluation'!$A$55:$F$346,4,0),_xlfn.IFERROR(VLOOKUP($B353,'Privacy Analyst Evaluation'!$A$46:$F$120,4,0),""))&amp;""</f>
      </c>
      <c r="F353" t="s" s="64">
        <f>_xlfn.IFERROR(VLOOKUP($B353,'Institution Evaluation'!$A$55:$F$346,6,0),_xlfn.IFERROR(VLOOKUP($B353,'Privacy Analyst Evaluation'!$A$46:$F$120,6,0),""))&amp;""</f>
      </c>
      <c r="G353" s="340"/>
      <c r="H353" t="s" s="64">
        <f>_xlfn.IFERROR(IF($H352+1&gt;'(backend scoring)'!$Q$335,"",$H352+1),"")</f>
      </c>
      <c r="I353" t="s" s="64">
        <f>_xlfn.XLOOKUP($H353,'(backend scoring)'!$S$2:$S$333,'(backend scoring)'!$A$2:$A$333,"")</f>
      </c>
      <c r="J353" t="s" s="64">
        <f>_xlfn.IFERROR(VLOOKUP($I353,'Institution Evaluation'!$A$55:$F$346,2,0),_xlfn.IFERROR(VLOOKUP($I353,'Privacy Analyst Evaluation'!$A$46:$F$120,2,0),""))</f>
      </c>
      <c r="K353" t="s" s="64">
        <f>_xlfn.IFERROR(VLOOKUP($I353,'Institution Evaluation'!$A$55:$F$346,3,0),_xlfn.IFERROR(VLOOKUP($I353,'Privacy Analyst Evaluation'!$A$46:$F$120,3,0),""))&amp;""</f>
      </c>
      <c r="L353" t="s" s="64">
        <f>_xlfn.IFERROR(VLOOKUP($I353,'Institution Evaluation'!$A$55:$F$346,4,0),_xlfn.IFERROR(VLOOKUP($I353,'Privacy Analyst Evaluation'!$A$46:$F$120,4,0),""))&amp;""</f>
      </c>
      <c r="M353" t="s" s="64">
        <f>_xlfn.IFERROR(VLOOKUP($I353,'Institution Evaluation'!$A$55:$F$346,6,0),_xlfn.IFERROR(VLOOKUP($I353,'Privacy Analyst Evaluation'!$A$46:$F$120,6,0),""))&amp;""</f>
      </c>
      <c r="N353" s="338"/>
    </row>
    <row r="354" ht="18" customHeight="1">
      <c r="A354" t="s" s="64">
        <f>_xlfn.IFERROR(IF($A353+1&gt;'(backend scoring)'!$T$335,"",$A353+1),"")</f>
      </c>
      <c r="B354" t="s" s="64">
        <f>_xlfn.XLOOKUP($A354,'(backend scoring)'!$V$2:$V$333,'(backend scoring)'!$A$2:$A$333,"")</f>
      </c>
      <c r="C354" t="s" s="64">
        <f>_xlfn.IFERROR(VLOOKUP($B354,'Institution Evaluation'!$A$55:$F$346,2,0),_xlfn.IFERROR(VLOOKUP($B354,'Privacy Analyst Evaluation'!$A$46:$F$120,2,0),""))&amp;""</f>
      </c>
      <c r="D354" t="s" s="64">
        <f>_xlfn.IFERROR(VLOOKUP($B354,'Institution Evaluation'!$A$55:$F$346,3,0),_xlfn.IFERROR(VLOOKUP($B354,'Privacy Analyst Evaluation'!$A$46:$F$120,3,0),""))&amp;""</f>
      </c>
      <c r="E354" t="s" s="64">
        <f>_xlfn.IFERROR(VLOOKUP($B354,'Institution Evaluation'!$A$55:$F$346,4,0),_xlfn.IFERROR(VLOOKUP($B354,'Privacy Analyst Evaluation'!$A$46:$F$120,4,0),""))&amp;""</f>
      </c>
      <c r="F354" t="s" s="64">
        <f>_xlfn.IFERROR(VLOOKUP($B354,'Institution Evaluation'!$A$55:$F$346,6,0),_xlfn.IFERROR(VLOOKUP($B354,'Privacy Analyst Evaluation'!$A$46:$F$120,6,0),""))&amp;""</f>
      </c>
      <c r="G354" s="340"/>
      <c r="H354" t="s" s="64">
        <f>_xlfn.IFERROR(IF($H353+1&gt;'(backend scoring)'!$Q$335,"",$H353+1),"")</f>
      </c>
      <c r="I354" t="s" s="64">
        <f>_xlfn.XLOOKUP($H354,'(backend scoring)'!$S$2:$S$333,'(backend scoring)'!$A$2:$A$333,"")</f>
      </c>
      <c r="J354" t="s" s="64">
        <f>_xlfn.IFERROR(VLOOKUP($I354,'Institution Evaluation'!$A$55:$F$346,2,0),_xlfn.IFERROR(VLOOKUP($I354,'Privacy Analyst Evaluation'!$A$46:$F$120,2,0),""))</f>
      </c>
      <c r="K354" t="s" s="64">
        <f>_xlfn.IFERROR(VLOOKUP($I354,'Institution Evaluation'!$A$55:$F$346,3,0),_xlfn.IFERROR(VLOOKUP($I354,'Privacy Analyst Evaluation'!$A$46:$F$120,3,0),""))&amp;""</f>
      </c>
      <c r="L354" t="s" s="64">
        <f>_xlfn.IFERROR(VLOOKUP($I354,'Institution Evaluation'!$A$55:$F$346,4,0),_xlfn.IFERROR(VLOOKUP($I354,'Privacy Analyst Evaluation'!$A$46:$F$120,4,0),""))&amp;""</f>
      </c>
      <c r="M354" t="s" s="64">
        <f>_xlfn.IFERROR(VLOOKUP($I354,'Institution Evaluation'!$A$55:$F$346,6,0),_xlfn.IFERROR(VLOOKUP($I354,'Privacy Analyst Evaluation'!$A$46:$F$120,6,0),""))&amp;""</f>
      </c>
      <c r="N354" s="338"/>
    </row>
    <row r="355" ht="18" customHeight="1">
      <c r="A355" t="s" s="64">
        <f>_xlfn.IFERROR(IF($A354+1&gt;'(backend scoring)'!$T$335,"",$A354+1),"")</f>
      </c>
      <c r="B355" t="s" s="64">
        <f>_xlfn.XLOOKUP($A355,'(backend scoring)'!$V$2:$V$333,'(backend scoring)'!$A$2:$A$333,"")</f>
      </c>
      <c r="C355" t="s" s="64">
        <f>_xlfn.IFERROR(VLOOKUP($B355,'Institution Evaluation'!$A$55:$F$346,2,0),_xlfn.IFERROR(VLOOKUP($B355,'Privacy Analyst Evaluation'!$A$46:$F$120,2,0),""))&amp;""</f>
      </c>
      <c r="D355" t="s" s="64">
        <f>_xlfn.IFERROR(VLOOKUP($B355,'Institution Evaluation'!$A$55:$F$346,3,0),_xlfn.IFERROR(VLOOKUP($B355,'Privacy Analyst Evaluation'!$A$46:$F$120,3,0),""))&amp;""</f>
      </c>
      <c r="E355" t="s" s="64">
        <f>_xlfn.IFERROR(VLOOKUP($B355,'Institution Evaluation'!$A$55:$F$346,4,0),_xlfn.IFERROR(VLOOKUP($B355,'Privacy Analyst Evaluation'!$A$46:$F$120,4,0),""))&amp;""</f>
      </c>
      <c r="F355" t="s" s="64">
        <f>_xlfn.IFERROR(VLOOKUP($B355,'Institution Evaluation'!$A$55:$F$346,6,0),_xlfn.IFERROR(VLOOKUP($B355,'Privacy Analyst Evaluation'!$A$46:$F$120,6,0),""))&amp;""</f>
      </c>
      <c r="G355" s="340"/>
      <c r="H355" t="s" s="64">
        <f>_xlfn.IFERROR(IF($H354+1&gt;'(backend scoring)'!$Q$335,"",$H354+1),"")</f>
      </c>
      <c r="I355" t="s" s="64">
        <f>_xlfn.XLOOKUP($H355,'(backend scoring)'!$S$2:$S$333,'(backend scoring)'!$A$2:$A$333,"")</f>
      </c>
      <c r="J355" t="s" s="64">
        <f>_xlfn.IFERROR(VLOOKUP($I355,'Institution Evaluation'!$A$55:$F$346,2,0),_xlfn.IFERROR(VLOOKUP($I355,'Privacy Analyst Evaluation'!$A$46:$F$120,2,0),""))</f>
      </c>
      <c r="K355" t="s" s="64">
        <f>_xlfn.IFERROR(VLOOKUP($I355,'Institution Evaluation'!$A$55:$F$346,3,0),_xlfn.IFERROR(VLOOKUP($I355,'Privacy Analyst Evaluation'!$A$46:$F$120,3,0),""))&amp;""</f>
      </c>
      <c r="L355" t="s" s="64">
        <f>_xlfn.IFERROR(VLOOKUP($I355,'Institution Evaluation'!$A$55:$F$346,4,0),_xlfn.IFERROR(VLOOKUP($I355,'Privacy Analyst Evaluation'!$A$46:$F$120,4,0),""))&amp;""</f>
      </c>
      <c r="M355" t="s" s="64">
        <f>_xlfn.IFERROR(VLOOKUP($I355,'Institution Evaluation'!$A$55:$F$346,6,0),_xlfn.IFERROR(VLOOKUP($I355,'Privacy Analyst Evaluation'!$A$46:$F$120,6,0),""))&amp;""</f>
      </c>
      <c r="N355" s="338"/>
    </row>
    <row r="356" ht="18" customHeight="1">
      <c r="A356" t="s" s="64">
        <f>_xlfn.IFERROR(IF($A355+1&gt;'(backend scoring)'!$T$335,"",$A355+1),"")</f>
      </c>
      <c r="B356" t="s" s="64">
        <f>_xlfn.XLOOKUP($A356,'(backend scoring)'!$V$2:$V$333,'(backend scoring)'!$A$2:$A$333,"")</f>
      </c>
      <c r="C356" t="s" s="64">
        <f>_xlfn.IFERROR(VLOOKUP($B356,'Institution Evaluation'!$A$55:$F$346,2,0),_xlfn.IFERROR(VLOOKUP($B356,'Privacy Analyst Evaluation'!$A$46:$F$120,2,0),""))&amp;""</f>
      </c>
      <c r="D356" t="s" s="64">
        <f>_xlfn.IFERROR(VLOOKUP($B356,'Institution Evaluation'!$A$55:$F$346,3,0),_xlfn.IFERROR(VLOOKUP($B356,'Privacy Analyst Evaluation'!$A$46:$F$120,3,0),""))&amp;""</f>
      </c>
      <c r="E356" t="s" s="64">
        <f>_xlfn.IFERROR(VLOOKUP($B356,'Institution Evaluation'!$A$55:$F$346,4,0),_xlfn.IFERROR(VLOOKUP($B356,'Privacy Analyst Evaluation'!$A$46:$F$120,4,0),""))&amp;""</f>
      </c>
      <c r="F356" t="s" s="64">
        <f>_xlfn.IFERROR(VLOOKUP($B356,'Institution Evaluation'!$A$55:$F$346,6,0),_xlfn.IFERROR(VLOOKUP($B356,'Privacy Analyst Evaluation'!$A$46:$F$120,6,0),""))&amp;""</f>
      </c>
      <c r="G356" s="340"/>
      <c r="H356" t="s" s="64">
        <f>_xlfn.IFERROR(IF($H355+1&gt;'(backend scoring)'!$Q$335,"",$H355+1),"")</f>
      </c>
      <c r="I356" t="s" s="64">
        <f>_xlfn.XLOOKUP($H356,'(backend scoring)'!$S$2:$S$333,'(backend scoring)'!$A$2:$A$333,"")</f>
      </c>
      <c r="J356" t="s" s="64">
        <f>_xlfn.IFERROR(VLOOKUP($I356,'Institution Evaluation'!$A$55:$F$346,2,0),_xlfn.IFERROR(VLOOKUP($I356,'Privacy Analyst Evaluation'!$A$46:$F$120,2,0),""))</f>
      </c>
      <c r="K356" t="s" s="64">
        <f>_xlfn.IFERROR(VLOOKUP($I356,'Institution Evaluation'!$A$55:$F$346,3,0),_xlfn.IFERROR(VLOOKUP($I356,'Privacy Analyst Evaluation'!$A$46:$F$120,3,0),""))&amp;""</f>
      </c>
      <c r="L356" t="s" s="64">
        <f>_xlfn.IFERROR(VLOOKUP($I356,'Institution Evaluation'!$A$55:$F$346,4,0),_xlfn.IFERROR(VLOOKUP($I356,'Privacy Analyst Evaluation'!$A$46:$F$120,4,0),""))&amp;""</f>
      </c>
      <c r="M356" t="s" s="64">
        <f>_xlfn.IFERROR(VLOOKUP($I356,'Institution Evaluation'!$A$55:$F$346,6,0),_xlfn.IFERROR(VLOOKUP($I356,'Privacy Analyst Evaluation'!$A$46:$F$120,6,0),""))&amp;""</f>
      </c>
      <c r="N356" s="338"/>
    </row>
    <row r="357" ht="18" customHeight="1">
      <c r="A357" t="s" s="64">
        <f>_xlfn.IFERROR(IF($A356+1&gt;'(backend scoring)'!$T$335,"",$A356+1),"")</f>
      </c>
      <c r="B357" t="s" s="64">
        <f>_xlfn.XLOOKUP($A357,'(backend scoring)'!$V$2:$V$333,'(backend scoring)'!$A$2:$A$333,"")</f>
      </c>
      <c r="C357" t="s" s="64">
        <f>_xlfn.IFERROR(VLOOKUP($B357,'Institution Evaluation'!$A$55:$F$346,2,0),_xlfn.IFERROR(VLOOKUP($B357,'Privacy Analyst Evaluation'!$A$46:$F$120,2,0),""))&amp;""</f>
      </c>
      <c r="D357" t="s" s="64">
        <f>_xlfn.IFERROR(VLOOKUP($B357,'Institution Evaluation'!$A$55:$F$346,3,0),_xlfn.IFERROR(VLOOKUP($B357,'Privacy Analyst Evaluation'!$A$46:$F$120,3,0),""))&amp;""</f>
      </c>
      <c r="E357" t="s" s="64">
        <f>_xlfn.IFERROR(VLOOKUP($B357,'Institution Evaluation'!$A$55:$F$346,4,0),_xlfn.IFERROR(VLOOKUP($B357,'Privacy Analyst Evaluation'!$A$46:$F$120,4,0),""))&amp;""</f>
      </c>
      <c r="F357" t="s" s="64">
        <f>_xlfn.IFERROR(VLOOKUP($B357,'Institution Evaluation'!$A$55:$F$346,6,0),_xlfn.IFERROR(VLOOKUP($B357,'Privacy Analyst Evaluation'!$A$46:$F$120,6,0),""))&amp;""</f>
      </c>
      <c r="G357" s="340"/>
      <c r="H357" t="s" s="64">
        <f>_xlfn.IFERROR(IF($H356+1&gt;'(backend scoring)'!$Q$335,"",$H356+1),"")</f>
      </c>
      <c r="I357" t="s" s="64">
        <f>_xlfn.XLOOKUP($H357,'(backend scoring)'!$S$2:$S$333,'(backend scoring)'!$A$2:$A$333,"")</f>
      </c>
      <c r="J357" t="s" s="64">
        <f>_xlfn.IFERROR(VLOOKUP($I357,'Institution Evaluation'!$A$55:$F$346,2,0),_xlfn.IFERROR(VLOOKUP($I357,'Privacy Analyst Evaluation'!$A$46:$F$120,2,0),""))</f>
      </c>
      <c r="K357" t="s" s="64">
        <f>_xlfn.IFERROR(VLOOKUP($I357,'Institution Evaluation'!$A$55:$F$346,3,0),_xlfn.IFERROR(VLOOKUP($I357,'Privacy Analyst Evaluation'!$A$46:$F$120,3,0),""))&amp;""</f>
      </c>
      <c r="L357" t="s" s="64">
        <f>_xlfn.IFERROR(VLOOKUP($I357,'Institution Evaluation'!$A$55:$F$346,4,0),_xlfn.IFERROR(VLOOKUP($I357,'Privacy Analyst Evaluation'!$A$46:$F$120,4,0),""))&amp;""</f>
      </c>
      <c r="M357" t="s" s="64">
        <f>_xlfn.IFERROR(VLOOKUP($I357,'Institution Evaluation'!$A$55:$F$346,6,0),_xlfn.IFERROR(VLOOKUP($I357,'Privacy Analyst Evaluation'!$A$46:$F$120,6,0),""))&amp;""</f>
      </c>
      <c r="N357" s="338"/>
    </row>
    <row r="358" ht="18" customHeight="1">
      <c r="A358" t="s" s="64">
        <f>_xlfn.IFERROR(IF($A357+1&gt;'(backend scoring)'!$T$335,"",$A357+1),"")</f>
      </c>
      <c r="B358" t="s" s="64">
        <f>_xlfn.XLOOKUP($A358,'(backend scoring)'!$V$2:$V$333,'(backend scoring)'!$A$2:$A$333,"")</f>
      </c>
      <c r="C358" t="s" s="64">
        <f>_xlfn.IFERROR(VLOOKUP($B358,'Institution Evaluation'!$A$55:$F$346,2,0),_xlfn.IFERROR(VLOOKUP($B358,'Privacy Analyst Evaluation'!$A$46:$F$120,2,0),""))&amp;""</f>
      </c>
      <c r="D358" t="s" s="64">
        <f>_xlfn.IFERROR(VLOOKUP($B358,'Institution Evaluation'!$A$55:$F$346,3,0),_xlfn.IFERROR(VLOOKUP($B358,'Privacy Analyst Evaluation'!$A$46:$F$120,3,0),""))&amp;""</f>
      </c>
      <c r="E358" t="s" s="64">
        <f>_xlfn.IFERROR(VLOOKUP($B358,'Institution Evaluation'!$A$55:$F$346,4,0),_xlfn.IFERROR(VLOOKUP($B358,'Privacy Analyst Evaluation'!$A$46:$F$120,4,0),""))&amp;""</f>
      </c>
      <c r="F358" t="s" s="64">
        <f>_xlfn.IFERROR(VLOOKUP($B358,'Institution Evaluation'!$A$55:$F$346,6,0),_xlfn.IFERROR(VLOOKUP($B358,'Privacy Analyst Evaluation'!$A$46:$F$120,6,0),""))&amp;""</f>
      </c>
      <c r="G358" s="340"/>
      <c r="H358" t="s" s="64">
        <f>_xlfn.IFERROR(IF($H357+1&gt;'(backend scoring)'!$Q$335,"",$H357+1),"")</f>
      </c>
      <c r="I358" t="s" s="64">
        <f>_xlfn.XLOOKUP($H358,'(backend scoring)'!$S$2:$S$333,'(backend scoring)'!$A$2:$A$333,"")</f>
      </c>
      <c r="J358" t="s" s="64">
        <f>_xlfn.IFERROR(VLOOKUP($I358,'Institution Evaluation'!$A$55:$F$346,2,0),_xlfn.IFERROR(VLOOKUP($I358,'Privacy Analyst Evaluation'!$A$46:$F$120,2,0),""))</f>
      </c>
      <c r="K358" t="s" s="64">
        <f>_xlfn.IFERROR(VLOOKUP($I358,'Institution Evaluation'!$A$55:$F$346,3,0),_xlfn.IFERROR(VLOOKUP($I358,'Privacy Analyst Evaluation'!$A$46:$F$120,3,0),""))&amp;""</f>
      </c>
      <c r="L358" t="s" s="64">
        <f>_xlfn.IFERROR(VLOOKUP($I358,'Institution Evaluation'!$A$55:$F$346,4,0),_xlfn.IFERROR(VLOOKUP($I358,'Privacy Analyst Evaluation'!$A$46:$F$120,4,0),""))&amp;""</f>
      </c>
      <c r="M358" t="s" s="64">
        <f>_xlfn.IFERROR(VLOOKUP($I358,'Institution Evaluation'!$A$55:$F$346,6,0),_xlfn.IFERROR(VLOOKUP($I358,'Privacy Analyst Evaluation'!$A$46:$F$120,6,0),""))&amp;""</f>
      </c>
      <c r="N358" s="338"/>
    </row>
    <row r="359" ht="18" customHeight="1">
      <c r="A359" t="s" s="64">
        <f>_xlfn.IFERROR(IF($A358+1&gt;'(backend scoring)'!$T$335,"",$A358+1),"")</f>
      </c>
      <c r="B359" t="s" s="64">
        <f>_xlfn.XLOOKUP($A359,'(backend scoring)'!$V$2:$V$333,'(backend scoring)'!$A$2:$A$333,"")</f>
      </c>
      <c r="C359" t="s" s="64">
        <f>_xlfn.IFERROR(VLOOKUP($B359,'Institution Evaluation'!$A$55:$F$346,2,0),_xlfn.IFERROR(VLOOKUP($B359,'Privacy Analyst Evaluation'!$A$46:$F$120,2,0),""))&amp;""</f>
      </c>
      <c r="D359" t="s" s="64">
        <f>_xlfn.IFERROR(VLOOKUP($B359,'Institution Evaluation'!$A$55:$F$346,3,0),_xlfn.IFERROR(VLOOKUP($B359,'Privacy Analyst Evaluation'!$A$46:$F$120,3,0),""))&amp;""</f>
      </c>
      <c r="E359" t="s" s="64">
        <f>_xlfn.IFERROR(VLOOKUP($B359,'Institution Evaluation'!$A$55:$F$346,4,0),_xlfn.IFERROR(VLOOKUP($B359,'Privacy Analyst Evaluation'!$A$46:$F$120,4,0),""))&amp;""</f>
      </c>
      <c r="F359" t="s" s="64">
        <f>_xlfn.IFERROR(VLOOKUP($B359,'Institution Evaluation'!$A$55:$F$346,6,0),_xlfn.IFERROR(VLOOKUP($B359,'Privacy Analyst Evaluation'!$A$46:$F$120,6,0),""))&amp;""</f>
      </c>
      <c r="G359" s="340"/>
      <c r="H359" t="s" s="64">
        <f>_xlfn.IFERROR(IF($H358+1&gt;'(backend scoring)'!$Q$335,"",$H358+1),"")</f>
      </c>
      <c r="I359" t="s" s="64">
        <f>_xlfn.XLOOKUP($H359,'(backend scoring)'!$S$2:$S$333,'(backend scoring)'!$A$2:$A$333,"")</f>
      </c>
      <c r="J359" t="s" s="64">
        <f>_xlfn.IFERROR(VLOOKUP($I359,'Institution Evaluation'!$A$55:$F$346,2,0),_xlfn.IFERROR(VLOOKUP($I359,'Privacy Analyst Evaluation'!$A$46:$F$120,2,0),""))</f>
      </c>
      <c r="K359" t="s" s="64">
        <f>_xlfn.IFERROR(VLOOKUP($I359,'Institution Evaluation'!$A$55:$F$346,3,0),_xlfn.IFERROR(VLOOKUP($I359,'Privacy Analyst Evaluation'!$A$46:$F$120,3,0),""))&amp;""</f>
      </c>
      <c r="L359" t="s" s="64">
        <f>_xlfn.IFERROR(VLOOKUP($I359,'Institution Evaluation'!$A$55:$F$346,4,0),_xlfn.IFERROR(VLOOKUP($I359,'Privacy Analyst Evaluation'!$A$46:$F$120,4,0),""))&amp;""</f>
      </c>
      <c r="M359" t="s" s="64">
        <f>_xlfn.IFERROR(VLOOKUP($I359,'Institution Evaluation'!$A$55:$F$346,6,0),_xlfn.IFERROR(VLOOKUP($I359,'Privacy Analyst Evaluation'!$A$46:$F$120,6,0),""))&amp;""</f>
      </c>
      <c r="N359" s="338"/>
    </row>
    <row r="360" ht="18" customHeight="1">
      <c r="A360" t="s" s="64">
        <f>_xlfn.IFERROR(IF($A359+1&gt;'(backend scoring)'!$T$335,"",$A359+1),"")</f>
      </c>
      <c r="B360" t="s" s="64">
        <f>_xlfn.XLOOKUP($A360,'(backend scoring)'!$V$2:$V$333,'(backend scoring)'!$A$2:$A$333,"")</f>
      </c>
      <c r="C360" t="s" s="64">
        <f>_xlfn.IFERROR(VLOOKUP($B360,'Institution Evaluation'!$A$55:$F$346,2,0),_xlfn.IFERROR(VLOOKUP($B360,'Privacy Analyst Evaluation'!$A$46:$F$120,2,0),""))&amp;""</f>
      </c>
      <c r="D360" t="s" s="64">
        <f>_xlfn.IFERROR(VLOOKUP($B360,'Institution Evaluation'!$A$55:$F$346,3,0),_xlfn.IFERROR(VLOOKUP($B360,'Privacy Analyst Evaluation'!$A$46:$F$120,3,0),""))&amp;""</f>
      </c>
      <c r="E360" t="s" s="64">
        <f>_xlfn.IFERROR(VLOOKUP($B360,'Institution Evaluation'!$A$55:$F$346,4,0),_xlfn.IFERROR(VLOOKUP($B360,'Privacy Analyst Evaluation'!$A$46:$F$120,4,0),""))&amp;""</f>
      </c>
      <c r="F360" t="s" s="64">
        <f>_xlfn.IFERROR(VLOOKUP($B360,'Institution Evaluation'!$A$55:$F$346,6,0),_xlfn.IFERROR(VLOOKUP($B360,'Privacy Analyst Evaluation'!$A$46:$F$120,6,0),""))&amp;""</f>
      </c>
      <c r="G360" s="340"/>
      <c r="H360" t="s" s="64">
        <f>_xlfn.IFERROR(IF($H359+1&gt;'(backend scoring)'!$Q$335,"",$H359+1),"")</f>
      </c>
      <c r="I360" t="s" s="64">
        <f>_xlfn.XLOOKUP($H360,'(backend scoring)'!$S$2:$S$333,'(backend scoring)'!$A$2:$A$333,"")</f>
      </c>
      <c r="J360" t="s" s="64">
        <f>_xlfn.IFERROR(VLOOKUP($I360,'Institution Evaluation'!$A$55:$F$346,2,0),_xlfn.IFERROR(VLOOKUP($I360,'Privacy Analyst Evaluation'!$A$46:$F$120,2,0),""))</f>
      </c>
      <c r="K360" t="s" s="64">
        <f>_xlfn.IFERROR(VLOOKUP($I360,'Institution Evaluation'!$A$55:$F$346,3,0),_xlfn.IFERROR(VLOOKUP($I360,'Privacy Analyst Evaluation'!$A$46:$F$120,3,0),""))&amp;""</f>
      </c>
      <c r="L360" t="s" s="64">
        <f>_xlfn.IFERROR(VLOOKUP($I360,'Institution Evaluation'!$A$55:$F$346,4,0),_xlfn.IFERROR(VLOOKUP($I360,'Privacy Analyst Evaluation'!$A$46:$F$120,4,0),""))&amp;""</f>
      </c>
      <c r="M360" t="s" s="64">
        <f>_xlfn.IFERROR(VLOOKUP($I360,'Institution Evaluation'!$A$55:$F$346,6,0),_xlfn.IFERROR(VLOOKUP($I360,'Privacy Analyst Evaluation'!$A$46:$F$120,6,0),""))&amp;""</f>
      </c>
      <c r="N360" s="338"/>
    </row>
    <row r="361" ht="18" customHeight="1">
      <c r="A361" t="s" s="64">
        <f>_xlfn.IFERROR(IF($A360+1&gt;'(backend scoring)'!$T$335,"",$A360+1),"")</f>
      </c>
      <c r="B361" t="s" s="64">
        <f>_xlfn.XLOOKUP($A361,'(backend scoring)'!$V$2:$V$333,'(backend scoring)'!$A$2:$A$333,"")</f>
      </c>
      <c r="C361" t="s" s="64">
        <f>_xlfn.IFERROR(VLOOKUP($B361,'Institution Evaluation'!$A$55:$F$346,2,0),_xlfn.IFERROR(VLOOKUP($B361,'Privacy Analyst Evaluation'!$A$46:$F$120,2,0),""))&amp;""</f>
      </c>
      <c r="D361" t="s" s="64">
        <f>_xlfn.IFERROR(VLOOKUP($B361,'Institution Evaluation'!$A$55:$F$346,3,0),_xlfn.IFERROR(VLOOKUP($B361,'Privacy Analyst Evaluation'!$A$46:$F$120,3,0),""))&amp;""</f>
      </c>
      <c r="E361" t="s" s="64">
        <f>_xlfn.IFERROR(VLOOKUP($B361,'Institution Evaluation'!$A$55:$F$346,4,0),_xlfn.IFERROR(VLOOKUP($B361,'Privacy Analyst Evaluation'!$A$46:$F$120,4,0),""))&amp;""</f>
      </c>
      <c r="F361" t="s" s="64">
        <f>_xlfn.IFERROR(VLOOKUP($B361,'Institution Evaluation'!$A$55:$F$346,6,0),_xlfn.IFERROR(VLOOKUP($B361,'Privacy Analyst Evaluation'!$A$46:$F$120,6,0),""))&amp;""</f>
      </c>
      <c r="G361" s="340"/>
      <c r="H361" t="s" s="64">
        <f>_xlfn.IFERROR(IF($H360+1&gt;'(backend scoring)'!$Q$335,"",$H360+1),"")</f>
      </c>
      <c r="I361" t="s" s="64">
        <f>_xlfn.XLOOKUP($H361,'(backend scoring)'!$S$2:$S$333,'(backend scoring)'!$A$2:$A$333,"")</f>
      </c>
      <c r="J361" t="s" s="64">
        <f>_xlfn.IFERROR(VLOOKUP($I361,'Institution Evaluation'!$A$55:$F$346,2,0),_xlfn.IFERROR(VLOOKUP($I361,'Privacy Analyst Evaluation'!$A$46:$F$120,2,0),""))</f>
      </c>
      <c r="K361" t="s" s="64">
        <f>_xlfn.IFERROR(VLOOKUP($I361,'Institution Evaluation'!$A$55:$F$346,3,0),_xlfn.IFERROR(VLOOKUP($I361,'Privacy Analyst Evaluation'!$A$46:$F$120,3,0),""))&amp;""</f>
      </c>
      <c r="L361" t="s" s="64">
        <f>_xlfn.IFERROR(VLOOKUP($I361,'Institution Evaluation'!$A$55:$F$346,4,0),_xlfn.IFERROR(VLOOKUP($I361,'Privacy Analyst Evaluation'!$A$46:$F$120,4,0),""))&amp;""</f>
      </c>
      <c r="M361" t="s" s="64">
        <f>_xlfn.IFERROR(VLOOKUP($I361,'Institution Evaluation'!$A$55:$F$346,6,0),_xlfn.IFERROR(VLOOKUP($I361,'Privacy Analyst Evaluation'!$A$46:$F$120,6,0),""))&amp;""</f>
      </c>
      <c r="N361" s="338"/>
    </row>
    <row r="362" ht="18" customHeight="1">
      <c r="A362" t="s" s="64">
        <f>_xlfn.IFERROR(IF($A361+1&gt;'(backend scoring)'!$T$335,"",$A361+1),"")</f>
      </c>
      <c r="B362" t="s" s="64">
        <f>_xlfn.XLOOKUP($A362,'(backend scoring)'!$V$2:$V$333,'(backend scoring)'!$A$2:$A$333,"")</f>
      </c>
      <c r="C362" t="s" s="64">
        <f>_xlfn.IFERROR(VLOOKUP($B362,'Institution Evaluation'!$A$55:$F$346,2,0),_xlfn.IFERROR(VLOOKUP($B362,'Privacy Analyst Evaluation'!$A$46:$F$120,2,0),""))&amp;""</f>
      </c>
      <c r="D362" t="s" s="64">
        <f>_xlfn.IFERROR(VLOOKUP($B362,'Institution Evaluation'!$A$55:$F$346,3,0),_xlfn.IFERROR(VLOOKUP($B362,'Privacy Analyst Evaluation'!$A$46:$F$120,3,0),""))&amp;""</f>
      </c>
      <c r="E362" t="s" s="64">
        <f>_xlfn.IFERROR(VLOOKUP($B362,'Institution Evaluation'!$A$55:$F$346,4,0),_xlfn.IFERROR(VLOOKUP($B362,'Privacy Analyst Evaluation'!$A$46:$F$120,4,0),""))&amp;""</f>
      </c>
      <c r="F362" t="s" s="64">
        <f>_xlfn.IFERROR(VLOOKUP($B362,'Institution Evaluation'!$A$55:$F$346,6,0),_xlfn.IFERROR(VLOOKUP($B362,'Privacy Analyst Evaluation'!$A$46:$F$120,6,0),""))&amp;""</f>
      </c>
      <c r="G362" s="340"/>
      <c r="H362" t="s" s="64">
        <f>_xlfn.IFERROR(IF($H361+1&gt;'(backend scoring)'!$Q$335,"",$H361+1),"")</f>
      </c>
      <c r="I362" t="s" s="64">
        <f>_xlfn.XLOOKUP($H362,'(backend scoring)'!$S$2:$S$333,'(backend scoring)'!$A$2:$A$333,"")</f>
      </c>
      <c r="J362" t="s" s="64">
        <f>_xlfn.IFERROR(VLOOKUP($I362,'Institution Evaluation'!$A$55:$F$346,2,0),_xlfn.IFERROR(VLOOKUP($I362,'Privacy Analyst Evaluation'!$A$46:$F$120,2,0),""))</f>
      </c>
      <c r="K362" t="s" s="64">
        <f>_xlfn.IFERROR(VLOOKUP($I362,'Institution Evaluation'!$A$55:$F$346,3,0),_xlfn.IFERROR(VLOOKUP($I362,'Privacy Analyst Evaluation'!$A$46:$F$120,3,0),""))&amp;""</f>
      </c>
      <c r="L362" t="s" s="64">
        <f>_xlfn.IFERROR(VLOOKUP($I362,'Institution Evaluation'!$A$55:$F$346,4,0),_xlfn.IFERROR(VLOOKUP($I362,'Privacy Analyst Evaluation'!$A$46:$F$120,4,0),""))&amp;""</f>
      </c>
      <c r="M362" t="s" s="64">
        <f>_xlfn.IFERROR(VLOOKUP($I362,'Institution Evaluation'!$A$55:$F$346,6,0),_xlfn.IFERROR(VLOOKUP($I362,'Privacy Analyst Evaluation'!$A$46:$F$120,6,0),""))&amp;""</f>
      </c>
      <c r="N362" s="338"/>
    </row>
    <row r="363" ht="18" customHeight="1">
      <c r="A363" t="s" s="64">
        <f>_xlfn.IFERROR(IF($A362+1&gt;'(backend scoring)'!$T$335,"",$A362+1),"")</f>
      </c>
      <c r="B363" t="s" s="64">
        <f>_xlfn.XLOOKUP($A363,'(backend scoring)'!$V$2:$V$333,'(backend scoring)'!$A$2:$A$333,"")</f>
      </c>
      <c r="C363" t="s" s="64">
        <f>_xlfn.IFERROR(VLOOKUP($B363,'Institution Evaluation'!$A$55:$F$346,2,0),_xlfn.IFERROR(VLOOKUP($B363,'Privacy Analyst Evaluation'!$A$46:$F$120,2,0),""))&amp;""</f>
      </c>
      <c r="D363" t="s" s="64">
        <f>_xlfn.IFERROR(VLOOKUP($B363,'Institution Evaluation'!$A$55:$F$346,3,0),_xlfn.IFERROR(VLOOKUP($B363,'Privacy Analyst Evaluation'!$A$46:$F$120,3,0),""))&amp;""</f>
      </c>
      <c r="E363" t="s" s="64">
        <f>_xlfn.IFERROR(VLOOKUP($B363,'Institution Evaluation'!$A$55:$F$346,4,0),_xlfn.IFERROR(VLOOKUP($B363,'Privacy Analyst Evaluation'!$A$46:$F$120,4,0),""))&amp;""</f>
      </c>
      <c r="F363" t="s" s="64">
        <f>_xlfn.IFERROR(VLOOKUP($B363,'Institution Evaluation'!$A$55:$F$346,6,0),_xlfn.IFERROR(VLOOKUP($B363,'Privacy Analyst Evaluation'!$A$46:$F$120,6,0),""))&amp;""</f>
      </c>
      <c r="G363" s="340"/>
      <c r="H363" t="s" s="64">
        <f>_xlfn.IFERROR(IF($H362+1&gt;'(backend scoring)'!$Q$335,"",$H362+1),"")</f>
      </c>
      <c r="I363" t="s" s="64">
        <f>_xlfn.XLOOKUP($H363,'(backend scoring)'!$S$2:$S$333,'(backend scoring)'!$A$2:$A$333,"")</f>
      </c>
      <c r="J363" t="s" s="64">
        <f>_xlfn.IFERROR(VLOOKUP($I363,'Institution Evaluation'!$A$55:$F$346,2,0),_xlfn.IFERROR(VLOOKUP($I363,'Privacy Analyst Evaluation'!$A$46:$F$120,2,0),""))</f>
      </c>
      <c r="K363" t="s" s="64">
        <f>_xlfn.IFERROR(VLOOKUP($I363,'Institution Evaluation'!$A$55:$F$346,3,0),_xlfn.IFERROR(VLOOKUP($I363,'Privacy Analyst Evaluation'!$A$46:$F$120,3,0),""))&amp;""</f>
      </c>
      <c r="L363" t="s" s="64">
        <f>_xlfn.IFERROR(VLOOKUP($I363,'Institution Evaluation'!$A$55:$F$346,4,0),_xlfn.IFERROR(VLOOKUP($I363,'Privacy Analyst Evaluation'!$A$46:$F$120,4,0),""))&amp;""</f>
      </c>
      <c r="M363" t="s" s="64">
        <f>_xlfn.IFERROR(VLOOKUP($I363,'Institution Evaluation'!$A$55:$F$346,6,0),_xlfn.IFERROR(VLOOKUP($I363,'Privacy Analyst Evaluation'!$A$46:$F$120,6,0),""))&amp;""</f>
      </c>
      <c r="N363" s="338"/>
    </row>
    <row r="364" ht="18" customHeight="1">
      <c r="A364" t="s" s="64">
        <f>_xlfn.IFERROR(IF($A363+1&gt;'(backend scoring)'!$T$335,"",$A363+1),"")</f>
      </c>
      <c r="B364" t="s" s="64">
        <f>_xlfn.XLOOKUP($A364,'(backend scoring)'!$V$2:$V$333,'(backend scoring)'!$A$2:$A$333,"")</f>
      </c>
      <c r="C364" t="s" s="64">
        <f>_xlfn.IFERROR(VLOOKUP($B364,'Institution Evaluation'!$A$55:$F$346,2,0),_xlfn.IFERROR(VLOOKUP($B364,'Privacy Analyst Evaluation'!$A$46:$F$120,2,0),""))&amp;""</f>
      </c>
      <c r="D364" t="s" s="64">
        <f>_xlfn.IFERROR(VLOOKUP($B364,'Institution Evaluation'!$A$55:$F$346,3,0),_xlfn.IFERROR(VLOOKUP($B364,'Privacy Analyst Evaluation'!$A$46:$F$120,3,0),""))&amp;""</f>
      </c>
      <c r="E364" t="s" s="64">
        <f>_xlfn.IFERROR(VLOOKUP($B364,'Institution Evaluation'!$A$55:$F$346,4,0),_xlfn.IFERROR(VLOOKUP($B364,'Privacy Analyst Evaluation'!$A$46:$F$120,4,0),""))&amp;""</f>
      </c>
      <c r="F364" t="s" s="64">
        <f>_xlfn.IFERROR(VLOOKUP($B364,'Institution Evaluation'!$A$55:$F$346,6,0),_xlfn.IFERROR(VLOOKUP($B364,'Privacy Analyst Evaluation'!$A$46:$F$120,6,0),""))&amp;""</f>
      </c>
      <c r="G364" s="340"/>
      <c r="H364" t="s" s="64">
        <f>_xlfn.IFERROR(IF($H363+1&gt;'(backend scoring)'!$Q$335,"",$H363+1),"")</f>
      </c>
      <c r="I364" t="s" s="64">
        <f>_xlfn.XLOOKUP($H364,'(backend scoring)'!$S$2:$S$333,'(backend scoring)'!$A$2:$A$333,"")</f>
      </c>
      <c r="J364" t="s" s="64">
        <f>_xlfn.IFERROR(VLOOKUP($I364,'Institution Evaluation'!$A$55:$F$346,2,0),_xlfn.IFERROR(VLOOKUP($I364,'Privacy Analyst Evaluation'!$A$46:$F$120,2,0),""))</f>
      </c>
      <c r="K364" t="s" s="64">
        <f>_xlfn.IFERROR(VLOOKUP($I364,'Institution Evaluation'!$A$55:$F$346,3,0),_xlfn.IFERROR(VLOOKUP($I364,'Privacy Analyst Evaluation'!$A$46:$F$120,3,0),""))&amp;""</f>
      </c>
      <c r="L364" t="s" s="64">
        <f>_xlfn.IFERROR(VLOOKUP($I364,'Institution Evaluation'!$A$55:$F$346,4,0),_xlfn.IFERROR(VLOOKUP($I364,'Privacy Analyst Evaluation'!$A$46:$F$120,4,0),""))&amp;""</f>
      </c>
      <c r="M364" t="s" s="64">
        <f>_xlfn.IFERROR(VLOOKUP($I364,'Institution Evaluation'!$A$55:$F$346,6,0),_xlfn.IFERROR(VLOOKUP($I364,'Privacy Analyst Evaluation'!$A$46:$F$120,6,0),""))&amp;""</f>
      </c>
      <c r="N364" s="338"/>
    </row>
    <row r="365" ht="18" customHeight="1">
      <c r="A365" t="s" s="64">
        <f>_xlfn.IFERROR(IF($A364+1&gt;'(backend scoring)'!$T$335,"",$A364+1),"")</f>
      </c>
      <c r="B365" t="s" s="64">
        <f>_xlfn.XLOOKUP($A365,'(backend scoring)'!$V$2:$V$333,'(backend scoring)'!$A$2:$A$333,"")</f>
      </c>
      <c r="C365" t="s" s="64">
        <f>_xlfn.IFERROR(VLOOKUP($B365,'Institution Evaluation'!$A$55:$F$346,2,0),_xlfn.IFERROR(VLOOKUP($B365,'Privacy Analyst Evaluation'!$A$46:$F$120,2,0),""))&amp;""</f>
      </c>
      <c r="D365" t="s" s="64">
        <f>_xlfn.IFERROR(VLOOKUP($B365,'Institution Evaluation'!$A$55:$F$346,3,0),_xlfn.IFERROR(VLOOKUP($B365,'Privacy Analyst Evaluation'!$A$46:$F$120,3,0),""))&amp;""</f>
      </c>
      <c r="E365" t="s" s="64">
        <f>_xlfn.IFERROR(VLOOKUP($B365,'Institution Evaluation'!$A$55:$F$346,4,0),_xlfn.IFERROR(VLOOKUP($B365,'Privacy Analyst Evaluation'!$A$46:$F$120,4,0),""))&amp;""</f>
      </c>
      <c r="F365" t="s" s="64">
        <f>_xlfn.IFERROR(VLOOKUP($B365,'Institution Evaluation'!$A$55:$F$346,6,0),_xlfn.IFERROR(VLOOKUP($B365,'Privacy Analyst Evaluation'!$A$46:$F$120,6,0),""))&amp;""</f>
      </c>
      <c r="G365" s="340"/>
      <c r="H365" t="s" s="64">
        <f>_xlfn.IFERROR(IF($H364+1&gt;'(backend scoring)'!$Q$335,"",$H364+1),"")</f>
      </c>
      <c r="I365" t="s" s="64">
        <f>_xlfn.XLOOKUP($H365,'(backend scoring)'!$S$2:$S$333,'(backend scoring)'!$A$2:$A$333,"")</f>
      </c>
      <c r="J365" t="s" s="64">
        <f>_xlfn.IFERROR(VLOOKUP($I365,'Institution Evaluation'!$A$55:$F$346,2,0),_xlfn.IFERROR(VLOOKUP($I365,'Privacy Analyst Evaluation'!$A$46:$F$120,2,0),""))</f>
      </c>
      <c r="K365" t="s" s="64">
        <f>_xlfn.IFERROR(VLOOKUP($I365,'Institution Evaluation'!$A$55:$F$346,3,0),_xlfn.IFERROR(VLOOKUP($I365,'Privacy Analyst Evaluation'!$A$46:$F$120,3,0),""))&amp;""</f>
      </c>
      <c r="L365" t="s" s="64">
        <f>_xlfn.IFERROR(VLOOKUP($I365,'Institution Evaluation'!$A$55:$F$346,4,0),_xlfn.IFERROR(VLOOKUP($I365,'Privacy Analyst Evaluation'!$A$46:$F$120,4,0),""))&amp;""</f>
      </c>
      <c r="M365" t="s" s="64">
        <f>_xlfn.IFERROR(VLOOKUP($I365,'Institution Evaluation'!$A$55:$F$346,6,0),_xlfn.IFERROR(VLOOKUP($I365,'Privacy Analyst Evaluation'!$A$46:$F$120,6,0),""))&amp;""</f>
      </c>
      <c r="N365" s="338"/>
    </row>
    <row r="366" ht="18" customHeight="1">
      <c r="A366" t="s" s="64">
        <f>_xlfn.IFERROR(IF($A365+1&gt;'(backend scoring)'!$T$335,"",$A365+1),"")</f>
      </c>
      <c r="B366" t="s" s="64">
        <f>_xlfn.XLOOKUP($A366,'(backend scoring)'!$V$2:$V$333,'(backend scoring)'!$A$2:$A$333,"")</f>
      </c>
      <c r="C366" t="s" s="64">
        <f>_xlfn.IFERROR(VLOOKUP($B366,'Institution Evaluation'!$A$55:$F$346,2,0),_xlfn.IFERROR(VLOOKUP($B366,'Privacy Analyst Evaluation'!$A$46:$F$120,2,0),""))&amp;""</f>
      </c>
      <c r="D366" t="s" s="64">
        <f>_xlfn.IFERROR(VLOOKUP($B366,'Institution Evaluation'!$A$55:$F$346,3,0),_xlfn.IFERROR(VLOOKUP($B366,'Privacy Analyst Evaluation'!$A$46:$F$120,3,0),""))&amp;""</f>
      </c>
      <c r="E366" t="s" s="64">
        <f>_xlfn.IFERROR(VLOOKUP($B366,'Institution Evaluation'!$A$55:$F$346,4,0),_xlfn.IFERROR(VLOOKUP($B366,'Privacy Analyst Evaluation'!$A$46:$F$120,4,0),""))&amp;""</f>
      </c>
      <c r="F366" t="s" s="64">
        <f>_xlfn.IFERROR(VLOOKUP($B366,'Institution Evaluation'!$A$55:$F$346,6,0),_xlfn.IFERROR(VLOOKUP($B366,'Privacy Analyst Evaluation'!$A$46:$F$120,6,0),""))&amp;""</f>
      </c>
      <c r="G366" s="340"/>
      <c r="H366" t="s" s="64">
        <f>_xlfn.IFERROR(IF($H365+1&gt;'(backend scoring)'!$Q$335,"",$H365+1),"")</f>
      </c>
      <c r="I366" t="s" s="64">
        <f>_xlfn.XLOOKUP($H366,'(backend scoring)'!$S$2:$S$333,'(backend scoring)'!$A$2:$A$333,"")</f>
      </c>
      <c r="J366" t="s" s="64">
        <f>_xlfn.IFERROR(VLOOKUP($I366,'Institution Evaluation'!$A$55:$F$346,2,0),_xlfn.IFERROR(VLOOKUP($I366,'Privacy Analyst Evaluation'!$A$46:$F$120,2,0),""))</f>
      </c>
      <c r="K366" t="s" s="64">
        <f>_xlfn.IFERROR(VLOOKUP($I366,'Institution Evaluation'!$A$55:$F$346,3,0),_xlfn.IFERROR(VLOOKUP($I366,'Privacy Analyst Evaluation'!$A$46:$F$120,3,0),""))&amp;""</f>
      </c>
      <c r="L366" t="s" s="64">
        <f>_xlfn.IFERROR(VLOOKUP($I366,'Institution Evaluation'!$A$55:$F$346,4,0),_xlfn.IFERROR(VLOOKUP($I366,'Privacy Analyst Evaluation'!$A$46:$F$120,4,0),""))&amp;""</f>
      </c>
      <c r="M366" t="s" s="64">
        <f>_xlfn.IFERROR(VLOOKUP($I366,'Institution Evaluation'!$A$55:$F$346,6,0),_xlfn.IFERROR(VLOOKUP($I366,'Privacy Analyst Evaluation'!$A$46:$F$120,6,0),""))&amp;""</f>
      </c>
      <c r="N366" s="338"/>
    </row>
    <row r="367" ht="18" customHeight="1">
      <c r="A367" t="s" s="64">
        <f>_xlfn.IFERROR(IF($A366+1&gt;'(backend scoring)'!$T$335,"",$A366+1),"")</f>
      </c>
      <c r="B367" t="s" s="64">
        <f>_xlfn.XLOOKUP($A367,'(backend scoring)'!$V$2:$V$333,'(backend scoring)'!$A$2:$A$333,"")</f>
      </c>
      <c r="C367" t="s" s="64">
        <f>_xlfn.IFERROR(VLOOKUP($B367,'Institution Evaluation'!$A$55:$F$346,2,0),_xlfn.IFERROR(VLOOKUP($B367,'Privacy Analyst Evaluation'!$A$46:$F$120,2,0),""))&amp;""</f>
      </c>
      <c r="D367" t="s" s="64">
        <f>_xlfn.IFERROR(VLOOKUP($B367,'Institution Evaluation'!$A$55:$F$346,3,0),_xlfn.IFERROR(VLOOKUP($B367,'Privacy Analyst Evaluation'!$A$46:$F$120,3,0),""))&amp;""</f>
      </c>
      <c r="E367" t="s" s="64">
        <f>_xlfn.IFERROR(VLOOKUP($B367,'Institution Evaluation'!$A$55:$F$346,4,0),_xlfn.IFERROR(VLOOKUP($B367,'Privacy Analyst Evaluation'!$A$46:$F$120,4,0),""))&amp;""</f>
      </c>
      <c r="F367" t="s" s="64">
        <f>_xlfn.IFERROR(VLOOKUP($B367,'Institution Evaluation'!$A$55:$F$346,6,0),_xlfn.IFERROR(VLOOKUP($B367,'Privacy Analyst Evaluation'!$A$46:$F$120,6,0),""))&amp;""</f>
      </c>
      <c r="G367" s="340"/>
      <c r="H367" t="s" s="64">
        <f>_xlfn.IFERROR(IF($H366+1&gt;'(backend scoring)'!$Q$335,"",$H366+1),"")</f>
      </c>
      <c r="I367" t="s" s="64">
        <f>_xlfn.XLOOKUP($H367,'(backend scoring)'!$S$2:$S$333,'(backend scoring)'!$A$2:$A$333,"")</f>
      </c>
      <c r="J367" t="s" s="64">
        <f>_xlfn.IFERROR(VLOOKUP($I367,'Institution Evaluation'!$A$55:$F$346,2,0),_xlfn.IFERROR(VLOOKUP($I367,'Privacy Analyst Evaluation'!$A$46:$F$120,2,0),""))</f>
      </c>
      <c r="K367" t="s" s="64">
        <f>_xlfn.IFERROR(VLOOKUP($I367,'Institution Evaluation'!$A$55:$F$346,3,0),_xlfn.IFERROR(VLOOKUP($I367,'Privacy Analyst Evaluation'!$A$46:$F$120,3,0),""))&amp;""</f>
      </c>
      <c r="L367" t="s" s="64">
        <f>_xlfn.IFERROR(VLOOKUP($I367,'Institution Evaluation'!$A$55:$F$346,4,0),_xlfn.IFERROR(VLOOKUP($I367,'Privacy Analyst Evaluation'!$A$46:$F$120,4,0),""))&amp;""</f>
      </c>
      <c r="M367" t="s" s="64">
        <f>_xlfn.IFERROR(VLOOKUP($I367,'Institution Evaluation'!$A$55:$F$346,6,0),_xlfn.IFERROR(VLOOKUP($I367,'Privacy Analyst Evaluation'!$A$46:$F$120,6,0),""))&amp;""</f>
      </c>
      <c r="N367" s="338"/>
    </row>
    <row r="368" ht="18" customHeight="1">
      <c r="A368" t="s" s="64">
        <f>_xlfn.IFERROR(IF($A367+1&gt;'(backend scoring)'!$T$335,"",$A367+1),"")</f>
      </c>
      <c r="B368" t="s" s="64">
        <f>_xlfn.XLOOKUP($A368,'(backend scoring)'!$V$2:$V$333,'(backend scoring)'!$A$2:$A$333,"")</f>
      </c>
      <c r="C368" t="s" s="64">
        <f>_xlfn.IFERROR(VLOOKUP($B368,'Institution Evaluation'!$A$55:$F$346,2,0),_xlfn.IFERROR(VLOOKUP($B368,'Privacy Analyst Evaluation'!$A$46:$F$120,2,0),""))&amp;""</f>
      </c>
      <c r="D368" t="s" s="64">
        <f>_xlfn.IFERROR(VLOOKUP($B368,'Institution Evaluation'!$A$55:$F$346,3,0),_xlfn.IFERROR(VLOOKUP($B368,'Privacy Analyst Evaluation'!$A$46:$F$120,3,0),""))&amp;""</f>
      </c>
      <c r="E368" t="s" s="64">
        <f>_xlfn.IFERROR(VLOOKUP($B368,'Institution Evaluation'!$A$55:$F$346,4,0),_xlfn.IFERROR(VLOOKUP($B368,'Privacy Analyst Evaluation'!$A$46:$F$120,4,0),""))&amp;""</f>
      </c>
      <c r="F368" t="s" s="64">
        <f>_xlfn.IFERROR(VLOOKUP($B368,'Institution Evaluation'!$A$55:$F$346,6,0),_xlfn.IFERROR(VLOOKUP($B368,'Privacy Analyst Evaluation'!$A$46:$F$120,6,0),""))&amp;""</f>
      </c>
      <c r="G368" s="340"/>
      <c r="H368" t="s" s="64">
        <f>_xlfn.IFERROR(IF($H367+1&gt;'(backend scoring)'!$Q$335,"",$H367+1),"")</f>
      </c>
      <c r="I368" t="s" s="64">
        <f>_xlfn.XLOOKUP($H368,'(backend scoring)'!$S$2:$S$333,'(backend scoring)'!$A$2:$A$333,"")</f>
      </c>
      <c r="J368" t="s" s="64">
        <f>_xlfn.IFERROR(VLOOKUP($I368,'Institution Evaluation'!$A$55:$F$346,2,0),_xlfn.IFERROR(VLOOKUP($I368,'Privacy Analyst Evaluation'!$A$46:$F$120,2,0),""))</f>
      </c>
      <c r="K368" t="s" s="64">
        <f>_xlfn.IFERROR(VLOOKUP($I368,'Institution Evaluation'!$A$55:$F$346,3,0),_xlfn.IFERROR(VLOOKUP($I368,'Privacy Analyst Evaluation'!$A$46:$F$120,3,0),""))&amp;""</f>
      </c>
      <c r="L368" t="s" s="64">
        <f>_xlfn.IFERROR(VLOOKUP($I368,'Institution Evaluation'!$A$55:$F$346,4,0),_xlfn.IFERROR(VLOOKUP($I368,'Privacy Analyst Evaluation'!$A$46:$F$120,4,0),""))&amp;""</f>
      </c>
      <c r="M368" t="s" s="64">
        <f>_xlfn.IFERROR(VLOOKUP($I368,'Institution Evaluation'!$A$55:$F$346,6,0),_xlfn.IFERROR(VLOOKUP($I368,'Privacy Analyst Evaluation'!$A$46:$F$120,6,0),""))&amp;""</f>
      </c>
      <c r="N368" t="s" s="148">
        <v>64</v>
      </c>
    </row>
    <row r="369" ht="18" customHeight="1">
      <c r="A369" t="s" s="341">
        <v>804</v>
      </c>
      <c r="B369" t="s" s="342">
        <v>804</v>
      </c>
      <c r="C369" s="223"/>
      <c r="D369" s="223"/>
      <c r="E369" s="223"/>
      <c r="F369" s="223"/>
      <c r="G369" s="223"/>
      <c r="H369" s="223"/>
      <c r="I369" s="223"/>
      <c r="J369" s="223"/>
      <c r="K369" s="223"/>
      <c r="L369" s="223"/>
      <c r="M369" s="223"/>
      <c r="N369" s="343"/>
    </row>
  </sheetData>
  <hyperlinks>
    <hyperlink ref="A8" r:id="rId1" location="" tooltip="" display="4. For instructions on how to do a &quot;HECVAT Lite&quot; evaluation, please visit educause.edu/HECVAT. "/>
    <hyperlink ref="C12" r:id="rId2" location="" tooltip="" display="info@jasp-stats.org"/>
    <hyperlink ref="E31" r:id="rId3" location="" tooltip="" display="Via an issue in our public issue tracker github.com/jasp-stats/jasp-issues/issue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1.xml><?xml version="1.0" encoding="utf-8"?>
<worksheet xmlns:r="http://schemas.openxmlformats.org/officeDocument/2006/relationships" xmlns="http://schemas.openxmlformats.org/spreadsheetml/2006/main">
  <dimension ref="A1:P260"/>
  <sheetViews>
    <sheetView workbookViewId="0" showGridLines="0" defaultGridColor="1"/>
  </sheetViews>
  <sheetFormatPr defaultColWidth="8.625" defaultRowHeight="0" customHeight="1" outlineLevelRow="0" outlineLevelCol="0"/>
  <cols>
    <col min="1" max="1" width="18.875" style="344" customWidth="1"/>
    <col min="2" max="2" width="41.375" style="344" customWidth="1"/>
    <col min="3" max="9" width="19.625" style="344" customWidth="1"/>
    <col min="10" max="10" width="18.875" style="344" customWidth="1"/>
    <col min="11" max="11" hidden="1" width="8.625" style="344" customWidth="1"/>
    <col min="12" max="12" width="8.5" style="344" customWidth="1"/>
    <col min="13" max="14" hidden="1" width="8.625" style="344" customWidth="1"/>
    <col min="15" max="16" width="8.625" style="344" customWidth="1"/>
    <col min="17" max="16384" width="8.625" style="344" customWidth="1"/>
  </cols>
  <sheetData>
    <row r="1" ht="23.25" customHeight="1" hidden="1">
      <c r="A1" t="s" s="2">
        <v>1208</v>
      </c>
      <c r="B1" s="159"/>
      <c r="C1" s="159"/>
      <c r="D1" s="159"/>
      <c r="E1" s="159"/>
      <c r="F1" s="159"/>
      <c r="G1" s="159"/>
      <c r="H1" s="159"/>
      <c r="I1" s="159"/>
      <c r="J1" s="159"/>
      <c r="K1" s="159"/>
      <c r="L1" s="9"/>
      <c r="M1" s="160"/>
      <c r="N1" s="160"/>
      <c r="O1" s="8"/>
      <c r="P1" s="9"/>
    </row>
    <row r="2" ht="36" customHeight="1">
      <c r="A2" t="s" s="161">
        <v>1312</v>
      </c>
      <c r="B2" s="310"/>
      <c r="C2" s="310"/>
      <c r="D2" s="310"/>
      <c r="E2" s="310"/>
      <c r="F2" s="310"/>
      <c r="G2" s="310"/>
      <c r="H2" s="310"/>
      <c r="I2" t="s" s="163">
        <f>'Auto Responses'!$A$36</f>
        <v>2</v>
      </c>
      <c r="J2" s="311"/>
      <c r="K2" s="165"/>
      <c r="L2" s="19"/>
      <c r="M2" s="166"/>
      <c r="N2" s="166"/>
      <c r="O2" s="18"/>
      <c r="P2" s="19"/>
    </row>
    <row r="3" ht="21" customHeight="1">
      <c r="A3" s="167"/>
      <c r="B3" s="168"/>
      <c r="C3" s="168"/>
      <c r="D3" s="168"/>
      <c r="E3" s="168"/>
      <c r="F3" s="168"/>
      <c r="G3" s="168"/>
      <c r="H3" s="168"/>
      <c r="I3" s="168"/>
      <c r="J3" s="168"/>
      <c r="K3" s="169"/>
      <c r="L3" s="29"/>
      <c r="M3" s="118"/>
      <c r="N3" s="118"/>
      <c r="O3" s="28"/>
      <c r="P3" s="29"/>
    </row>
    <row r="4" ht="36" customHeight="1">
      <c r="A4" t="s" s="170">
        <v>958</v>
      </c>
      <c r="B4" s="171"/>
      <c r="C4" s="171"/>
      <c r="D4" s="171"/>
      <c r="E4" s="171"/>
      <c r="F4" s="171"/>
      <c r="G4" s="171"/>
      <c r="H4" s="171"/>
      <c r="I4" s="171"/>
      <c r="J4" s="171"/>
      <c r="K4" s="169"/>
      <c r="L4" s="29"/>
      <c r="M4" s="118"/>
      <c r="N4" s="118"/>
      <c r="O4" s="28"/>
      <c r="P4" s="29"/>
    </row>
    <row r="5" ht="19.5" customHeight="1">
      <c r="A5" t="s" s="172">
        <f>HLOOKUP($A$4,'Auto Responses'!$F$2:$F$7,2,0)&amp;""</f>
        <v>959</v>
      </c>
      <c r="B5" s="173"/>
      <c r="C5" s="173"/>
      <c r="D5" s="173"/>
      <c r="E5" s="173"/>
      <c r="F5" s="173"/>
      <c r="G5" s="173"/>
      <c r="H5" s="173"/>
      <c r="I5" s="173"/>
      <c r="J5" s="173"/>
      <c r="K5" s="169"/>
      <c r="L5" s="29"/>
      <c r="M5" s="118"/>
      <c r="N5" s="118"/>
      <c r="O5" s="28"/>
      <c r="P5" s="29"/>
    </row>
    <row r="6" ht="19.5" customHeight="1">
      <c r="A6" t="s" s="172">
        <f>HLOOKUP($A$4,'Auto Responses'!$F$2:$F$7,3,0)&amp;""</f>
        <v>960</v>
      </c>
      <c r="B6" s="173"/>
      <c r="C6" s="173"/>
      <c r="D6" s="173"/>
      <c r="E6" s="173"/>
      <c r="F6" s="173"/>
      <c r="G6" s="173"/>
      <c r="H6" s="173"/>
      <c r="I6" s="173"/>
      <c r="J6" s="173"/>
      <c r="K6" s="169"/>
      <c r="L6" s="29"/>
      <c r="M6" s="118"/>
      <c r="N6" s="118"/>
      <c r="O6" s="28"/>
      <c r="P6" s="29"/>
    </row>
    <row r="7" ht="19.5" customHeight="1">
      <c r="A7" t="s" s="172">
        <f>HLOOKUP($A$4,'Auto Responses'!$F$2:$F$7,4,0)&amp;""</f>
        <v>961</v>
      </c>
      <c r="B7" s="173"/>
      <c r="C7" s="173"/>
      <c r="D7" s="173"/>
      <c r="E7" s="173"/>
      <c r="F7" s="173"/>
      <c r="G7" s="173"/>
      <c r="H7" s="173"/>
      <c r="I7" s="173"/>
      <c r="J7" s="173"/>
      <c r="K7" s="169"/>
      <c r="L7" s="29"/>
      <c r="M7" s="118"/>
      <c r="N7" s="118"/>
      <c r="O7" s="28"/>
      <c r="P7" s="29"/>
    </row>
    <row r="8" ht="19.5" customHeight="1">
      <c r="A8" t="s" s="172">
        <f>HLOOKUP($A$4,'Auto Responses'!$F$2:$F$7,5,0)&amp;""</f>
        <v>962</v>
      </c>
      <c r="B8" s="173"/>
      <c r="C8" s="173"/>
      <c r="D8" s="173"/>
      <c r="E8" s="173"/>
      <c r="F8" s="173"/>
      <c r="G8" s="173"/>
      <c r="H8" s="173"/>
      <c r="I8" s="173"/>
      <c r="J8" s="173"/>
      <c r="K8" s="169"/>
      <c r="L8" s="29"/>
      <c r="M8" s="118"/>
      <c r="N8" s="118"/>
      <c r="O8" s="28"/>
      <c r="P8" s="29"/>
    </row>
    <row r="9" ht="19.5" customHeight="1">
      <c r="A9" t="s" s="172">
        <f>HLOOKUP($A$4,'Auto Responses'!$F$2:$F$7,6,0)&amp;""</f>
        <v>963</v>
      </c>
      <c r="B9" s="173"/>
      <c r="C9" s="173"/>
      <c r="D9" s="173"/>
      <c r="E9" s="173"/>
      <c r="F9" s="173"/>
      <c r="G9" s="173"/>
      <c r="H9" s="173"/>
      <c r="I9" s="173"/>
      <c r="J9" s="173"/>
      <c r="K9" s="169"/>
      <c r="L9" s="29"/>
      <c r="M9" s="118"/>
      <c r="N9" s="118"/>
      <c r="O9" s="28"/>
      <c r="P9" s="29"/>
    </row>
    <row r="10" ht="19.5" customHeight="1">
      <c r="A10" t="s" s="174">
        <f>HLOOKUP($A$4,'Auto Responses'!$F$2:$F$8,7,0)&amp;""</f>
        <v>964</v>
      </c>
      <c r="B10" s="175"/>
      <c r="C10" s="175"/>
      <c r="D10" s="175"/>
      <c r="E10" s="175"/>
      <c r="F10" s="176"/>
      <c r="G10" s="176"/>
      <c r="H10" s="176"/>
      <c r="I10" s="176"/>
      <c r="J10" s="176"/>
      <c r="K10" s="169"/>
      <c r="L10" s="29"/>
      <c r="M10" s="118"/>
      <c r="N10" s="118"/>
      <c r="O10" s="28"/>
      <c r="P10" s="29"/>
    </row>
    <row r="11" ht="25.5" customHeight="1">
      <c r="A11" t="s" s="177">
        <f>'START HERE'!$B$13</f>
        <v>965</v>
      </c>
      <c r="B11" s="178"/>
      <c r="C11" t="s" s="179">
        <f>VLOOKUP($A11,'START HERE'!$B$13:$C$21,2,0)&amp;""</f>
        <v>966</v>
      </c>
      <c r="D11" s="180"/>
      <c r="E11" s="315"/>
      <c r="F11" s="316"/>
      <c r="G11" s="183"/>
      <c r="H11" s="184"/>
      <c r="I11" s="183"/>
      <c r="J11" s="183"/>
      <c r="K11" s="169"/>
      <c r="L11" s="29"/>
      <c r="M11" s="118"/>
      <c r="N11" s="118"/>
      <c r="O11" s="28"/>
      <c r="P11" s="29"/>
    </row>
    <row r="12" ht="25.5" customHeight="1">
      <c r="A12" t="s" s="185">
        <f>'START HERE'!$B$16</f>
        <v>967</v>
      </c>
      <c r="B12" s="186"/>
      <c r="C12" t="s" s="121">
        <f>VLOOKUP($A12,'START HERE'!$B$13:$C$21,2,0)&amp;""</f>
        <v>968</v>
      </c>
      <c r="D12" s="187"/>
      <c r="E12" s="317"/>
      <c r="F12" s="316"/>
      <c r="G12" s="183"/>
      <c r="H12" s="184"/>
      <c r="I12" s="183"/>
      <c r="J12" s="183"/>
      <c r="K12" s="169"/>
      <c r="L12" s="29"/>
      <c r="M12" s="118"/>
      <c r="N12" s="118"/>
      <c r="O12" s="28"/>
      <c r="P12" s="29"/>
    </row>
    <row r="13" ht="25.5" customHeight="1">
      <c r="A13" t="s" s="185">
        <f>'START HERE'!$B$17</f>
        <v>969</v>
      </c>
      <c r="B13" s="186"/>
      <c r="C13" t="s" s="121">
        <f>VLOOKUP($A13,'START HERE'!$B$13:$C$21,2,0)&amp;""</f>
        <v>970</v>
      </c>
      <c r="D13" s="187"/>
      <c r="E13" s="317"/>
      <c r="F13" s="316"/>
      <c r="G13" s="183"/>
      <c r="H13" s="184"/>
      <c r="I13" s="183"/>
      <c r="J13" s="183"/>
      <c r="K13" s="169"/>
      <c r="L13" s="29"/>
      <c r="M13" s="118"/>
      <c r="N13" s="118"/>
      <c r="O13" s="28"/>
      <c r="P13" s="29"/>
    </row>
    <row r="14" ht="25.5" customHeight="1">
      <c r="A14" t="s" s="185">
        <f>'START HERE'!$B$18</f>
        <v>971</v>
      </c>
      <c r="B14" s="186"/>
      <c r="C14" t="s" s="121">
        <f>VLOOKUP($A14,'START HERE'!$B$13:$C$21,2,0)&amp;""</f>
        <v>972</v>
      </c>
      <c r="D14" s="187"/>
      <c r="E14" s="317"/>
      <c r="F14" s="318"/>
      <c r="G14" s="169"/>
      <c r="H14" s="169"/>
      <c r="I14" s="169"/>
      <c r="J14" s="169"/>
      <c r="K14" s="169"/>
      <c r="L14" s="29"/>
      <c r="M14" s="118"/>
      <c r="N14" s="118"/>
      <c r="O14" s="28"/>
      <c r="P14" s="29"/>
    </row>
    <row r="15" ht="25.5" customHeight="1">
      <c r="A15" t="s" s="185">
        <f>'START HERE'!$B$14</f>
        <v>973</v>
      </c>
      <c r="B15" s="186"/>
      <c r="C15" t="s" s="121">
        <f>VLOOKUP($A15,'START HERE'!$B$13:$C$21,2,0)&amp;""</f>
        <v>974</v>
      </c>
      <c r="D15" s="187"/>
      <c r="E15" s="317"/>
      <c r="F15" s="318"/>
      <c r="G15" s="169"/>
      <c r="H15" s="169"/>
      <c r="I15" s="169"/>
      <c r="J15" s="169"/>
      <c r="K15" s="169"/>
      <c r="L15" s="29"/>
      <c r="M15" s="118"/>
      <c r="N15" s="118"/>
      <c r="O15" s="28"/>
      <c r="P15" s="29"/>
    </row>
    <row r="16" ht="25.5" customHeight="1">
      <c r="A16" t="s" s="185">
        <f>'START HERE'!$B$15</f>
        <v>975</v>
      </c>
      <c r="B16" s="186"/>
      <c r="C16" t="s" s="121">
        <f>VLOOKUP($A16,'START HERE'!$B$13:$C$21,2,0)&amp;""</f>
        <v>976</v>
      </c>
      <c r="D16" s="187"/>
      <c r="E16" s="317"/>
      <c r="F16" s="318"/>
      <c r="G16" s="169"/>
      <c r="H16" s="169"/>
      <c r="I16" s="169"/>
      <c r="J16" s="169"/>
      <c r="K16" s="169"/>
      <c r="L16" s="29"/>
      <c r="M16" s="118"/>
      <c r="N16" s="118"/>
      <c r="O16" s="28"/>
      <c r="P16" s="29"/>
    </row>
    <row r="17" ht="25.5" customHeight="1">
      <c r="A17" t="s" s="190">
        <v>977</v>
      </c>
      <c r="B17" s="191"/>
      <c r="C17" s="192">
        <f>'START HERE'!$C$3</f>
      </c>
      <c r="D17" s="193"/>
      <c r="E17" s="319"/>
      <c r="F17" s="318"/>
      <c r="G17" s="169"/>
      <c r="H17" s="169"/>
      <c r="I17" s="169"/>
      <c r="J17" s="169"/>
      <c r="K17" s="169"/>
      <c r="L17" s="29"/>
      <c r="M17" s="118"/>
      <c r="N17" s="118"/>
      <c r="O17" s="28"/>
      <c r="P17" s="29"/>
    </row>
    <row r="18" ht="24.75" customHeight="1">
      <c r="A18" s="195"/>
      <c r="B18" s="196"/>
      <c r="C18" s="197"/>
      <c r="D18" s="197"/>
      <c r="E18" s="196"/>
      <c r="F18" s="183"/>
      <c r="G18" s="183"/>
      <c r="H18" s="184"/>
      <c r="I18" s="184"/>
      <c r="J18" s="184"/>
      <c r="K18" s="169"/>
      <c r="L18" s="29"/>
      <c r="M18" s="118"/>
      <c r="N18" s="118"/>
      <c r="O18" s="28"/>
      <c r="P18" s="29"/>
    </row>
    <row r="19" ht="24" customHeight="1">
      <c r="A19" s="198"/>
      <c r="B19" s="199"/>
      <c r="C19" s="199"/>
      <c r="D19" s="199"/>
      <c r="E19" s="200"/>
      <c r="F19" s="200"/>
      <c r="G19" s="200"/>
      <c r="H19" s="200"/>
      <c r="I19" s="200"/>
      <c r="J19" s="169"/>
      <c r="K19" s="169"/>
      <c r="L19" s="29"/>
      <c r="M19" s="118"/>
      <c r="N19" s="118"/>
      <c r="O19" s="28"/>
      <c r="P19" s="29"/>
    </row>
    <row r="20" ht="30" customHeight="1">
      <c r="A20" t="s" s="201">
        <v>978</v>
      </c>
      <c r="B20" t="s" s="202">
        <v>979</v>
      </c>
      <c r="C20" t="s" s="203">
        <v>980</v>
      </c>
      <c r="D20" t="s" s="203">
        <v>981</v>
      </c>
      <c r="E20" t="s" s="203">
        <v>982</v>
      </c>
      <c r="F20" t="s" s="204">
        <v>983</v>
      </c>
      <c r="G20" t="s" s="205">
        <v>984</v>
      </c>
      <c r="H20" s="206"/>
      <c r="I20" s="207"/>
      <c r="J20" s="208"/>
      <c r="K20" s="169"/>
      <c r="L20" s="29"/>
      <c r="M20" s="118"/>
      <c r="N20" s="118"/>
      <c r="O20" s="28"/>
      <c r="P20" s="29"/>
    </row>
    <row r="21" ht="40.5" customHeight="1">
      <c r="A21" s="209"/>
      <c r="B21" t="s" s="210">
        <f>VLOOKUP($K21,'Auto Responses'!$N$4:$O$38,2,0)&amp;""</f>
        <v>811</v>
      </c>
      <c r="C21" t="b" s="211">
        <v>1</v>
      </c>
      <c r="D21" s="212">
        <f>IF($C21=TRUE,SUMIF('(backend scoring)'!$B$3:$B$333,$K21,'(backend scoring)'!$O$3:$O$333),"")</f>
        <v>0</v>
      </c>
      <c r="E21" s="212">
        <f>IF($C21=TRUE,SUMIF('(backend scoring)'!$B$3:$B$333,$K21,'(backend scoring)'!$P$3:$P$333),"")</f>
        <v>0</v>
      </c>
      <c r="F21" t="s" s="345">
        <f>_xlfn.IFERROR($E21/$D21,"N/A")</f>
        <v>148</v>
      </c>
      <c r="G21" t="s" s="214">
        <f>"Jump to "&amp;B21</f>
        <v>1313</v>
      </c>
      <c r="H21" s="215"/>
      <c r="I21" s="216"/>
      <c r="J21" s="208"/>
      <c r="K21" t="s" s="217">
        <v>1314</v>
      </c>
      <c r="L21" s="29"/>
      <c r="M21" s="118"/>
      <c r="N21" s="118"/>
      <c r="O21" s="28"/>
      <c r="P21" s="29"/>
    </row>
    <row r="22" ht="40.5" customHeight="1">
      <c r="A22" s="209"/>
      <c r="B22" t="s" s="218">
        <f>VLOOKUP($K22,'Auto Responses'!$N$4:$O$38,2,0)&amp;""</f>
        <v>822</v>
      </c>
      <c r="C22" t="b" s="219">
        <v>1</v>
      </c>
      <c r="D22" s="220">
        <f>IF($C22=TRUE,SUMIF('(backend scoring)'!$B$3:$B$333,$K22,'(backend scoring)'!$O$3:$O$333),"")</f>
        <v>0</v>
      </c>
      <c r="E22" s="220">
        <f>IF($C22=TRUE,SUMIF('(backend scoring)'!$B$3:$B$333,$K22,'(backend scoring)'!$P$3:$P$333),"")</f>
        <v>0</v>
      </c>
      <c r="F22" t="s" s="225">
        <f>_xlfn.IFERROR($E22/$D22,"N/A")</f>
        <v>148</v>
      </c>
      <c r="G22" t="s" s="222">
        <f>"Jump to "&amp;B22</f>
        <v>1315</v>
      </c>
      <c r="H22" s="223"/>
      <c r="I22" s="224"/>
      <c r="J22" s="208"/>
      <c r="K22" t="s" s="217">
        <v>1316</v>
      </c>
      <c r="L22" s="29"/>
      <c r="M22" s="118"/>
      <c r="N22" s="118"/>
      <c r="O22" s="28"/>
      <c r="P22" s="29"/>
    </row>
    <row r="23" ht="40.5" customHeight="1">
      <c r="A23" s="209"/>
      <c r="B23" t="s" s="218">
        <f>VLOOKUP($K23,'Auto Responses'!$N$4:$O$38,2,0)&amp;""</f>
        <v>833</v>
      </c>
      <c r="C23" t="b" s="219">
        <v>1</v>
      </c>
      <c r="D23" s="220">
        <f>IF($C23=TRUE,SUMIF('(backend scoring)'!$B$3:$B$333,$K23,'(backend scoring)'!$O$3:$O$333),"")</f>
        <v>0</v>
      </c>
      <c r="E23" s="220">
        <f>IF($C23=TRUE,SUMIF('(backend scoring)'!$B$3:$B$333,$K23,'(backend scoring)'!$P$3:$P$333),"")</f>
        <v>0</v>
      </c>
      <c r="F23" t="s" s="225">
        <f>_xlfn.IFERROR($E23/$D23,"N/A")</f>
        <v>148</v>
      </c>
      <c r="G23" t="s" s="222">
        <f>"Jump to "&amp;B23</f>
        <v>1317</v>
      </c>
      <c r="H23" s="223"/>
      <c r="I23" s="224"/>
      <c r="J23" s="208"/>
      <c r="K23" t="s" s="217">
        <v>1318</v>
      </c>
      <c r="L23" s="29"/>
      <c r="M23" s="118"/>
      <c r="N23" s="118"/>
      <c r="O23" s="28"/>
      <c r="P23" s="29"/>
    </row>
    <row r="24" ht="40.5" customHeight="1">
      <c r="A24" s="209"/>
      <c r="B24" t="s" s="218">
        <f>VLOOKUP($K24,'Auto Responses'!$N$4:$O$38,2,0)&amp;""</f>
        <v>841</v>
      </c>
      <c r="C24" t="b" s="219">
        <v>1</v>
      </c>
      <c r="D24" s="220">
        <f>IF($C24=TRUE,SUMIF('(backend scoring)'!$B$3:$B$333,$K24,'(backend scoring)'!$O$3:$O$333),"")</f>
        <v>0</v>
      </c>
      <c r="E24" s="220">
        <f>IF($C24=TRUE,SUMIF('(backend scoring)'!$B$3:$B$333,$K24,'(backend scoring)'!$P$3:$P$333),"")</f>
        <v>0</v>
      </c>
      <c r="F24" t="s" s="225">
        <f>_xlfn.IFERROR($E24/$D24,"N/A")</f>
        <v>148</v>
      </c>
      <c r="G24" t="s" s="222">
        <f>"Jump to "&amp;B24</f>
        <v>1319</v>
      </c>
      <c r="H24" s="223"/>
      <c r="I24" s="224"/>
      <c r="J24" s="208"/>
      <c r="K24" t="s" s="217">
        <v>1320</v>
      </c>
      <c r="L24" s="29"/>
      <c r="M24" s="118"/>
      <c r="N24" s="118"/>
      <c r="O24" s="28"/>
      <c r="P24" s="29"/>
    </row>
    <row r="25" ht="40.5" customHeight="1">
      <c r="A25" s="209"/>
      <c r="B25" t="s" s="218">
        <f>VLOOKUP($K25,'Auto Responses'!$N$4:$O$38,2,0)&amp;""</f>
        <v>846</v>
      </c>
      <c r="C25" t="b" s="219">
        <v>1</v>
      </c>
      <c r="D25" s="220">
        <f>IF($C25=TRUE,SUMIF('(backend scoring)'!$B$3:$B$333,$K25,'(backend scoring)'!$O$3:$O$333),"")</f>
        <v>0</v>
      </c>
      <c r="E25" s="220">
        <f>IF($C25=TRUE,SUMIF('(backend scoring)'!$B$3:$B$333,$K25,'(backend scoring)'!$P$3:$P$333),"")</f>
        <v>0</v>
      </c>
      <c r="F25" t="s" s="225">
        <f>_xlfn.IFERROR($E25/$D25,"N/A")</f>
        <v>148</v>
      </c>
      <c r="G25" t="s" s="222">
        <f>"Jump to "&amp;B25</f>
        <v>1321</v>
      </c>
      <c r="H25" s="223"/>
      <c r="I25" s="224"/>
      <c r="J25" s="208"/>
      <c r="K25" t="s" s="217">
        <v>1322</v>
      </c>
      <c r="L25" s="29"/>
      <c r="M25" s="118"/>
      <c r="N25" s="118"/>
      <c r="O25" s="28"/>
      <c r="P25" s="29"/>
    </row>
    <row r="26" ht="40.5" customHeight="1">
      <c r="A26" s="209"/>
      <c r="B26" t="s" s="218">
        <f>VLOOKUP($K26,'Auto Responses'!$N$4:$O$38,2,0)&amp;""</f>
        <v>851</v>
      </c>
      <c r="C26" t="b" s="219">
        <v>1</v>
      </c>
      <c r="D26" s="220">
        <f>IF($C26=TRUE,SUMIF('(backend scoring)'!$B$3:$B$333,$K26,'(backend scoring)'!$O$3:$O$333),"")</f>
        <v>0</v>
      </c>
      <c r="E26" s="220">
        <f>IF($C26=TRUE,SUMIF('(backend scoring)'!$B$3:$B$333,$K26,'(backend scoring)'!$P$3:$P$333),"")</f>
        <v>0</v>
      </c>
      <c r="F26" t="s" s="225">
        <f>_xlfn.IFERROR($E26/$D26,"N/A")</f>
        <v>148</v>
      </c>
      <c r="G26" t="s" s="222">
        <f>"Jump to "&amp;B26</f>
        <v>1323</v>
      </c>
      <c r="H26" s="223"/>
      <c r="I26" s="224"/>
      <c r="J26" s="208"/>
      <c r="K26" t="s" s="217">
        <v>1324</v>
      </c>
      <c r="L26" s="29"/>
      <c r="M26" s="118"/>
      <c r="N26" s="118"/>
      <c r="O26" s="28"/>
      <c r="P26" s="29"/>
    </row>
    <row r="27" ht="40.5" customHeight="1">
      <c r="A27" s="209"/>
      <c r="B27" t="s" s="218">
        <f>VLOOKUP($K27,'Auto Responses'!$N$4:$O$38,2,0)&amp;""</f>
        <v>869</v>
      </c>
      <c r="C27" t="b" s="219">
        <v>1</v>
      </c>
      <c r="D27" s="220">
        <f>IF($C27=TRUE,SUMIF('(backend scoring)'!$B$3:$B$333,$K27,'(backend scoring)'!$O$3:$O$333),"")</f>
        <v>0</v>
      </c>
      <c r="E27" s="220">
        <f>IF($C27=TRUE,SUMIF('(backend scoring)'!$B$3:$B$333,$K27,'(backend scoring)'!$P$3:$P$333),"")</f>
        <v>0</v>
      </c>
      <c r="F27" t="s" s="225">
        <f>_xlfn.IFERROR($E27/$D27,"N/A")</f>
        <v>148</v>
      </c>
      <c r="G27" t="s" s="222">
        <f>"Jump to "&amp;B27</f>
        <v>1325</v>
      </c>
      <c r="H27" s="223"/>
      <c r="I27" s="224"/>
      <c r="J27" s="208"/>
      <c r="K27" t="s" s="217">
        <v>1326</v>
      </c>
      <c r="L27" s="29"/>
      <c r="M27" s="118"/>
      <c r="N27" s="118"/>
      <c r="O27" s="28"/>
      <c r="P27" s="29"/>
    </row>
    <row r="28" ht="40.5" customHeight="1">
      <c r="A28" s="209"/>
      <c r="B28" t="s" s="218">
        <f>VLOOKUP($K28,'Auto Responses'!$N$4:$O$38,2,0)&amp;""</f>
        <v>897</v>
      </c>
      <c r="C28" t="b" s="219">
        <v>1</v>
      </c>
      <c r="D28" s="220">
        <f>IF($C28=TRUE,SUMIF('(backend scoring)'!$B$3:$B$333,$K28,'(backend scoring)'!$O$3:$O$333),"")</f>
        <v>0</v>
      </c>
      <c r="E28" s="220">
        <f>IF($C28=TRUE,SUMIF('(backend scoring)'!$B$3:$B$333,$K28,'(backend scoring)'!$P$3:$P$333),"")</f>
        <v>0</v>
      </c>
      <c r="F28" t="s" s="225">
        <f>_xlfn.IFERROR($E28/$D28,"N/A")</f>
        <v>148</v>
      </c>
      <c r="G28" t="s" s="222">
        <f>"Jump to "&amp;B28</f>
        <v>1327</v>
      </c>
      <c r="H28" s="223"/>
      <c r="I28" s="224"/>
      <c r="J28" s="208"/>
      <c r="K28" t="s" s="217">
        <v>1328</v>
      </c>
      <c r="L28" s="29"/>
      <c r="M28" s="118"/>
      <c r="N28" s="118"/>
      <c r="O28" s="28"/>
      <c r="P28" s="29"/>
    </row>
    <row r="29" ht="40.5" customHeight="1">
      <c r="A29" s="209"/>
      <c r="B29" t="s" s="218">
        <f>VLOOKUP($K29,'Auto Responses'!$N$4:$O$38,2,0)&amp;""</f>
        <v>908</v>
      </c>
      <c r="C29" t="b" s="219">
        <v>1</v>
      </c>
      <c r="D29" s="220">
        <f>IF($C29=TRUE,SUMIF('(backend scoring)'!$B$3:$B$333,$K29,'(backend scoring)'!$O$3:$O$333),"")</f>
        <v>0</v>
      </c>
      <c r="E29" s="220">
        <f>IF($C29=TRUE,SUMIF('(backend scoring)'!$B$3:$B$333,$K29,'(backend scoring)'!$P$3:$P$333),"")</f>
        <v>0</v>
      </c>
      <c r="F29" t="s" s="225">
        <f>_xlfn.IFERROR($E29/$D29,"N/A")</f>
        <v>148</v>
      </c>
      <c r="G29" t="s" s="222">
        <f>"Jump to "&amp;B29</f>
        <v>1329</v>
      </c>
      <c r="H29" s="223"/>
      <c r="I29" s="224"/>
      <c r="J29" s="208"/>
      <c r="K29" t="s" s="217">
        <v>1330</v>
      </c>
      <c r="L29" s="29"/>
      <c r="M29" s="118"/>
      <c r="N29" s="118"/>
      <c r="O29" s="28"/>
      <c r="P29" s="29"/>
    </row>
    <row r="30" ht="40.5" customHeight="1">
      <c r="A30" s="209"/>
      <c r="B30" t="s" s="226">
        <f>VLOOKUP($K30,'Auto Responses'!$N$4:$O$38,2,0)&amp;""</f>
        <v>939</v>
      </c>
      <c r="C30" t="b" s="227">
        <v>1</v>
      </c>
      <c r="D30" s="228">
        <f>IF($C30=TRUE,SUMIF('(backend scoring)'!$B$3:$B$333,$K30,'(backend scoring)'!$O$3:$O$333),"")</f>
        <v>0</v>
      </c>
      <c r="E30" s="228">
        <f>IF($C30=TRUE,SUMIF('(backend scoring)'!$B$3:$B$333,$K30,'(backend scoring)'!$P$3:$P$333),"")</f>
        <v>0</v>
      </c>
      <c r="F30" t="s" s="229">
        <f>_xlfn.IFERROR($E30/$D30,"N/A")</f>
        <v>148</v>
      </c>
      <c r="G30" t="s" s="230">
        <f>"Jump to "&amp;B30</f>
        <v>1331</v>
      </c>
      <c r="H30" s="231"/>
      <c r="I30" s="232"/>
      <c r="J30" s="208"/>
      <c r="K30" t="s" s="217">
        <v>1332</v>
      </c>
      <c r="L30" s="29"/>
      <c r="M30" s="118"/>
      <c r="N30" s="118"/>
      <c r="O30" s="28"/>
      <c r="P30" s="29"/>
    </row>
    <row r="31" ht="30" customHeight="1">
      <c r="A31" s="209"/>
      <c r="B31" t="s" s="202">
        <v>1333</v>
      </c>
      <c r="C31" s="233"/>
      <c r="D31" s="234">
        <f>SUM(D21:D30)</f>
        <v>0</v>
      </c>
      <c r="E31" s="234">
        <f>SUM(E21:E30)</f>
        <v>0</v>
      </c>
      <c r="F31" t="s" s="204">
        <f>_xlfn.IFERROR($E31/$D31,"N/A")</f>
        <v>148</v>
      </c>
      <c r="G31" s="236"/>
      <c r="H31" s="237"/>
      <c r="I31" s="238"/>
      <c r="J31" t="s" s="239">
        <v>64</v>
      </c>
      <c r="K31" s="169"/>
      <c r="L31" s="29"/>
      <c r="M31" s="118"/>
      <c r="N31" s="118"/>
      <c r="O31" s="28"/>
      <c r="P31" s="29"/>
    </row>
    <row r="32" ht="15" customHeight="1">
      <c r="A32" s="28"/>
      <c r="B32" s="240"/>
      <c r="C32" s="240"/>
      <c r="D32" s="240"/>
      <c r="E32" s="240"/>
      <c r="F32" t="s" s="241">
        <v>1024</v>
      </c>
      <c r="G32" s="240"/>
      <c r="H32" s="240"/>
      <c r="I32" s="240"/>
      <c r="J32" s="169"/>
      <c r="K32" s="169"/>
      <c r="L32" s="29"/>
      <c r="M32" s="118"/>
      <c r="N32" s="118"/>
      <c r="O32" s="28"/>
      <c r="P32" s="29"/>
    </row>
    <row r="33" ht="15" customHeight="1">
      <c r="A33" s="28"/>
      <c r="B33" s="169"/>
      <c r="C33" s="169"/>
      <c r="D33" s="169"/>
      <c r="E33" s="169"/>
      <c r="F33" s="169"/>
      <c r="G33" s="169"/>
      <c r="H33" s="169"/>
      <c r="I33" s="169"/>
      <c r="J33" s="169"/>
      <c r="K33" s="169"/>
      <c r="L33" s="29"/>
      <c r="M33" s="118"/>
      <c r="N33" s="118"/>
      <c r="O33" s="28"/>
      <c r="P33" s="29"/>
    </row>
    <row r="34" ht="15" customHeight="1">
      <c r="A34" s="28"/>
      <c r="B34" s="169"/>
      <c r="C34" s="169"/>
      <c r="D34" s="169"/>
      <c r="E34" s="169"/>
      <c r="F34" s="169"/>
      <c r="G34" s="169"/>
      <c r="H34" s="169"/>
      <c r="I34" s="169"/>
      <c r="J34" s="169"/>
      <c r="K34" s="169"/>
      <c r="L34" s="29"/>
      <c r="M34" s="118"/>
      <c r="N34" s="118"/>
      <c r="O34" s="28"/>
      <c r="P34" s="29"/>
    </row>
    <row r="35" ht="36" customHeight="1">
      <c r="A35" t="s" s="242">
        <v>1334</v>
      </c>
      <c r="B35" s="243"/>
      <c r="C35" s="244"/>
      <c r="D35" s="243"/>
      <c r="E35" s="243"/>
      <c r="F35" s="243"/>
      <c r="G35" s="243"/>
      <c r="H35" s="243"/>
      <c r="I35" s="243"/>
      <c r="J35" s="243"/>
      <c r="K35" s="243"/>
      <c r="L35" s="346"/>
      <c r="M35" s="118"/>
      <c r="N35" s="118"/>
      <c r="O35" s="28"/>
      <c r="P35" s="29"/>
    </row>
    <row r="36" ht="36" customHeight="1">
      <c r="A36" t="s" s="246">
        <v>1026</v>
      </c>
      <c r="B36" s="247"/>
      <c r="C36" s="248"/>
      <c r="D36" s="249"/>
      <c r="E36" s="249"/>
      <c r="F36" s="249"/>
      <c r="G36" s="249"/>
      <c r="H36" s="249"/>
      <c r="I36" s="249"/>
      <c r="J36" s="249"/>
      <c r="K36" s="249"/>
      <c r="L36" s="346"/>
      <c r="M36" s="118"/>
      <c r="N36" s="118"/>
      <c r="O36" s="28"/>
      <c r="P36" s="29"/>
    </row>
    <row r="37" ht="36" customHeight="1">
      <c r="A37" t="s" s="250">
        <v>958</v>
      </c>
      <c r="B37" s="31"/>
      <c r="C37" s="251"/>
      <c r="D37" s="252"/>
      <c r="E37" s="252"/>
      <c r="F37" s="253"/>
      <c r="G37" s="253"/>
      <c r="H37" s="253"/>
      <c r="I37" s="253"/>
      <c r="J37" s="253"/>
      <c r="K37" s="253"/>
      <c r="L37" s="254"/>
      <c r="M37" s="118"/>
      <c r="N37" s="118"/>
      <c r="O37" s="28"/>
      <c r="P37" s="29"/>
    </row>
    <row r="38" ht="19.5" customHeight="1">
      <c r="A38" t="s" s="255">
        <f>HLOOKUP($A$4,'Auto Responses'!$F$2:$F$7,2,0)&amp;""</f>
        <v>959</v>
      </c>
      <c r="B38" s="347"/>
      <c r="C38" s="347"/>
      <c r="D38" s="347"/>
      <c r="E38" s="347"/>
      <c r="F38" s="347"/>
      <c r="G38" s="347"/>
      <c r="H38" s="347"/>
      <c r="I38" s="347"/>
      <c r="J38" s="347"/>
      <c r="K38" s="36"/>
      <c r="L38" s="29"/>
      <c r="M38" s="118"/>
      <c r="N38" s="118"/>
      <c r="O38" s="28"/>
      <c r="P38" s="29"/>
    </row>
    <row r="39" ht="19.5" customHeight="1">
      <c r="A39" t="s" s="172">
        <f>HLOOKUP($A$4,'Auto Responses'!$F$2:$F$7,3,0)&amp;""</f>
        <v>960</v>
      </c>
      <c r="B39" s="173"/>
      <c r="C39" s="173"/>
      <c r="D39" s="173"/>
      <c r="E39" s="173"/>
      <c r="F39" s="173"/>
      <c r="G39" s="173"/>
      <c r="H39" s="173"/>
      <c r="I39" s="173"/>
      <c r="J39" s="173"/>
      <c r="K39" s="41"/>
      <c r="L39" s="29"/>
      <c r="M39" s="118"/>
      <c r="N39" s="118"/>
      <c r="O39" s="28"/>
      <c r="P39" s="29"/>
    </row>
    <row r="40" ht="19.5" customHeight="1">
      <c r="A40" t="s" s="172">
        <f>HLOOKUP($A$4,'Auto Responses'!$F$2:$F$7,4,0)&amp;""</f>
        <v>961</v>
      </c>
      <c r="B40" s="173"/>
      <c r="C40" s="173"/>
      <c r="D40" s="173"/>
      <c r="E40" s="173"/>
      <c r="F40" s="173"/>
      <c r="G40" s="173"/>
      <c r="H40" s="173"/>
      <c r="I40" s="173"/>
      <c r="J40" s="173"/>
      <c r="K40" s="41"/>
      <c r="L40" s="29"/>
      <c r="M40" s="118"/>
      <c r="N40" s="118"/>
      <c r="O40" s="28"/>
      <c r="P40" s="29"/>
    </row>
    <row r="41" ht="19.5" customHeight="1">
      <c r="A41" t="s" s="172">
        <f>HLOOKUP($A$4,'Auto Responses'!$F$2:$F$7,5,0)&amp;""</f>
        <v>962</v>
      </c>
      <c r="B41" s="173"/>
      <c r="C41" s="173"/>
      <c r="D41" s="173"/>
      <c r="E41" s="173"/>
      <c r="F41" s="173"/>
      <c r="G41" s="173"/>
      <c r="H41" s="173"/>
      <c r="I41" s="173"/>
      <c r="J41" s="173"/>
      <c r="K41" s="41"/>
      <c r="L41" s="29"/>
      <c r="M41" s="118"/>
      <c r="N41" s="118"/>
      <c r="O41" s="28"/>
      <c r="P41" s="29"/>
    </row>
    <row r="42" ht="19.5" customHeight="1">
      <c r="A42" t="s" s="172">
        <f>HLOOKUP($A$4,'Auto Responses'!$F$2:$F$7,6,0)&amp;""</f>
        <v>963</v>
      </c>
      <c r="B42" s="173"/>
      <c r="C42" s="173"/>
      <c r="D42" s="173"/>
      <c r="E42" s="173"/>
      <c r="F42" s="173"/>
      <c r="G42" s="173"/>
      <c r="H42" s="173"/>
      <c r="I42" s="173"/>
      <c r="J42" s="173"/>
      <c r="K42" s="41"/>
      <c r="L42" s="29"/>
      <c r="M42" s="118"/>
      <c r="N42" s="118"/>
      <c r="O42" s="28"/>
      <c r="P42" s="29"/>
    </row>
    <row r="43" ht="19.5" customHeight="1">
      <c r="A43" t="s" s="172">
        <f>HLOOKUP($A$4,'Auto Responses'!$F$2:$F$8,7,0)&amp;""</f>
        <v>964</v>
      </c>
      <c r="B43" s="176"/>
      <c r="C43" s="176"/>
      <c r="D43" s="176"/>
      <c r="E43" s="176"/>
      <c r="F43" s="175"/>
      <c r="G43" s="175"/>
      <c r="H43" s="175"/>
      <c r="I43" s="175"/>
      <c r="J43" s="175"/>
      <c r="K43" s="257"/>
      <c r="L43" s="29"/>
      <c r="M43" s="118"/>
      <c r="N43" s="118"/>
      <c r="O43" s="28"/>
      <c r="P43" s="29"/>
    </row>
    <row r="44" ht="41.25" customHeight="1">
      <c r="A44" s="258"/>
      <c r="B44" s="259"/>
      <c r="C44" s="260"/>
      <c r="D44" s="259"/>
      <c r="E44" s="261"/>
      <c r="F44" t="s" s="262">
        <v>44</v>
      </c>
      <c r="G44" t="s" s="263">
        <v>1027</v>
      </c>
      <c r="H44" s="264"/>
      <c r="I44" s="264"/>
      <c r="J44" s="348"/>
      <c r="K44" s="349"/>
      <c r="L44" s="300"/>
      <c r="M44" s="118"/>
      <c r="N44" s="118"/>
      <c r="O44" s="28"/>
      <c r="P44" s="29"/>
    </row>
    <row r="45" ht="48" customHeight="1">
      <c r="A45" t="s" s="265">
        <v>1028</v>
      </c>
      <c r="B45" t="s" s="266">
        <v>1029</v>
      </c>
      <c r="C45" t="s" s="267">
        <v>1335</v>
      </c>
      <c r="D45" t="s" s="268">
        <v>42</v>
      </c>
      <c r="E45" t="s" s="269">
        <v>43</v>
      </c>
      <c r="F45" t="s" s="270">
        <v>1030</v>
      </c>
      <c r="G45" t="s" s="271">
        <v>1031</v>
      </c>
      <c r="H45" t="s" s="272">
        <v>1032</v>
      </c>
      <c r="I45" t="s" s="272">
        <v>1033</v>
      </c>
      <c r="J45" t="s" s="273">
        <v>1034</v>
      </c>
      <c r="K45" t="s" s="350">
        <v>1035</v>
      </c>
      <c r="L45" s="300"/>
      <c r="M45" s="118"/>
      <c r="N45" s="118"/>
      <c r="O45" s="28"/>
      <c r="P45" s="29"/>
    </row>
    <row r="46" ht="37.35" customHeight="1">
      <c r="A46" t="s" s="30">
        <f>VLOOKUP(LEFT($A47,4),'Auto Responses'!$N$4:$O$38,2,0)&amp;""</f>
        <v>811</v>
      </c>
      <c r="B46" s="31"/>
      <c r="C46" s="275"/>
      <c r="D46" s="275"/>
      <c r="E46" s="275"/>
      <c r="F46" t="s" s="277">
        <v>1036</v>
      </c>
      <c r="G46" t="s" s="288">
        <v>1031</v>
      </c>
      <c r="H46" t="s" s="288">
        <v>1032</v>
      </c>
      <c r="I46" t="s" s="288">
        <v>1033</v>
      </c>
      <c r="J46" t="s" s="288">
        <v>1034</v>
      </c>
      <c r="K46" s="51"/>
      <c r="L46" s="254"/>
      <c r="M46" s="118"/>
      <c r="N46" s="118"/>
      <c r="O46" s="28"/>
      <c r="P46" s="29"/>
    </row>
    <row r="47" ht="48" customHeight="1">
      <c r="A47" t="s" s="278">
        <v>812</v>
      </c>
      <c r="B47" t="s" s="53">
        <f>VLOOKUP($A47,'Questions'!$A$2:$X$333,2,0)</f>
        <v>813</v>
      </c>
      <c r="C47" t="s" s="284">
        <f>VLOOKUP($A47,'Privacy'!$A$13:$E$97,3,0)&amp;""</f>
      </c>
      <c r="D47" t="s" s="272">
        <f>IF(LEFT(VLOOKUP($A47,'Privacy'!$A$13:$E$97,5,0),21)='Auto Responses'!$A$73,'Auto Responses'!$A$74,VLOOKUP($A47,'Privacy'!$A$13:$E$97,4,0))&amp;""</f>
      </c>
      <c r="E47" t="s" s="289">
        <f>VLOOKUP($A47,'Privacy'!$A$13:$E$97,5,0)&amp;""</f>
      </c>
      <c r="F47" s="281"/>
      <c r="G47" t="s" s="282">
        <f>VLOOKUP($A47,'Questions'!$A$2:$X$333,21,0)&amp;""</f>
        <v>1038</v>
      </c>
      <c r="H47" s="283"/>
      <c r="I47" t="s" s="284">
        <f>VLOOKUP($A47,'Questions'!$A$2:$X$333,23,0)&amp;""</f>
      </c>
      <c r="J47" s="351"/>
      <c r="K47" t="b" s="352">
        <v>0</v>
      </c>
      <c r="L47" s="300"/>
      <c r="M47" s="118"/>
      <c r="N47" s="118"/>
      <c r="O47" s="28"/>
      <c r="P47" s="29"/>
    </row>
    <row r="48" ht="48" customHeight="1">
      <c r="A48" t="s" s="278">
        <v>814</v>
      </c>
      <c r="B48" t="s" s="53">
        <f>VLOOKUP($A48,'Questions'!$A$2:$X$333,2,0)</f>
        <v>815</v>
      </c>
      <c r="C48" t="s" s="284">
        <f>VLOOKUP($A48,'Privacy'!$A$13:$E$97,3,0)&amp;""</f>
      </c>
      <c r="D48" t="s" s="272">
        <f>IF(LEFT(VLOOKUP($A48,'Privacy'!$A$13:$E$97,5,0),21)='Auto Responses'!$A$73,'Auto Responses'!$A$74,VLOOKUP($A48,'Privacy'!$A$13:$E$97,4,0))&amp;""</f>
      </c>
      <c r="E48" t="s" s="289">
        <f>VLOOKUP($A48,'Privacy'!$A$13:$E$97,5,0)&amp;""</f>
      </c>
      <c r="F48" s="281"/>
      <c r="G48" t="s" s="282">
        <f>VLOOKUP($A48,'Questions'!$A$2:$X$333,21,0)&amp;""</f>
        <v>1038</v>
      </c>
      <c r="H48" s="283"/>
      <c r="I48" t="s" s="284">
        <f>VLOOKUP($A48,'Questions'!$A$2:$X$333,23,0)&amp;""</f>
      </c>
      <c r="J48" s="351"/>
      <c r="K48" t="b" s="352">
        <v>0</v>
      </c>
      <c r="L48" s="300"/>
      <c r="M48" s="118"/>
      <c r="N48" s="118"/>
      <c r="O48" s="28"/>
      <c r="P48" s="29"/>
    </row>
    <row r="49" ht="48" customHeight="1">
      <c r="A49" t="s" s="278">
        <v>816</v>
      </c>
      <c r="B49" t="s" s="53">
        <f>VLOOKUP($A49,'Questions'!$A$2:$X$333,2,0)</f>
        <v>817</v>
      </c>
      <c r="C49" t="s" s="284">
        <f>VLOOKUP($A49,'Privacy'!$A$13:$E$97,3,0)&amp;""</f>
      </c>
      <c r="D49" t="s" s="272">
        <f>IF(LEFT(VLOOKUP($A49,'Privacy'!$A$13:$E$97,5,0),21)='Auto Responses'!$A$73,'Auto Responses'!$A$74,VLOOKUP($A49,'Privacy'!$A$13:$E$97,4,0))&amp;""</f>
      </c>
      <c r="E49" t="s" s="289">
        <f>VLOOKUP($A49,'Privacy'!$A$13:$E$97,5,0)&amp;""</f>
      </c>
      <c r="F49" s="281"/>
      <c r="G49" t="s" s="282">
        <f>VLOOKUP($A49,'Questions'!$A$2:$X$333,21,0)&amp;""</f>
        <v>1038</v>
      </c>
      <c r="H49" s="283"/>
      <c r="I49" t="s" s="284">
        <f>VLOOKUP($A49,'Questions'!$A$2:$X$333,23,0)&amp;""</f>
      </c>
      <c r="J49" s="351"/>
      <c r="K49" t="b" s="352">
        <v>0</v>
      </c>
      <c r="L49" s="300"/>
      <c r="M49" s="118"/>
      <c r="N49" s="118"/>
      <c r="O49" s="28"/>
      <c r="P49" s="29"/>
    </row>
    <row r="50" ht="48" customHeight="1">
      <c r="A50" t="s" s="278">
        <v>818</v>
      </c>
      <c r="B50" t="s" s="53">
        <f>VLOOKUP($A50,'Questions'!$A$2:$X$333,2,0)</f>
        <v>819</v>
      </c>
      <c r="C50" t="s" s="284">
        <f>VLOOKUP($A50,'Privacy'!$A$13:$E$97,3,0)&amp;""</f>
      </c>
      <c r="D50" t="s" s="272">
        <f>IF(LEFT(VLOOKUP($A50,'Privacy'!$A$13:$E$97,5,0),21)='Auto Responses'!$A$73,'Auto Responses'!$A$74,VLOOKUP($A50,'Privacy'!$A$13:$E$97,4,0))&amp;""</f>
      </c>
      <c r="E50" t="s" s="289">
        <f>VLOOKUP($A50,'Privacy'!$A$13:$E$97,5,0)&amp;""</f>
      </c>
      <c r="F50" s="281"/>
      <c r="G50" t="s" s="282">
        <f>VLOOKUP($A50,'Questions'!$A$2:$X$333,21,0)&amp;""</f>
        <v>1038</v>
      </c>
      <c r="H50" s="283"/>
      <c r="I50" t="s" s="284">
        <f>VLOOKUP($A50,'Questions'!$A$2:$X$333,23,0)&amp;""</f>
      </c>
      <c r="J50" s="351"/>
      <c r="K50" t="b" s="352">
        <v>0</v>
      </c>
      <c r="L50" s="300"/>
      <c r="M50" s="118"/>
      <c r="N50" s="118"/>
      <c r="O50" s="28"/>
      <c r="P50" s="29"/>
    </row>
    <row r="51" ht="48" customHeight="1">
      <c r="A51" t="s" s="278">
        <v>820</v>
      </c>
      <c r="B51" t="s" s="53">
        <f>VLOOKUP($A51,'Questions'!$A$2:$X$333,2,0)</f>
        <v>821</v>
      </c>
      <c r="C51" t="s" s="291">
        <f>VLOOKUP($A51,'Privacy'!$A$13:$E$97,3,0)&amp;""</f>
      </c>
      <c r="D51" t="s" s="279">
        <f>IF(LEFT(VLOOKUP($A51,'Privacy'!$A$13:$E$97,5,0),21)='Auto Responses'!$A$73,'Auto Responses'!$A$74,VLOOKUP($A51,'Privacy'!$A$13:$E$97,4,0))&amp;""</f>
      </c>
      <c r="E51" t="s" s="289">
        <f>VLOOKUP($A51,'Privacy'!$A$13:$E$97,5,0)&amp;""</f>
      </c>
      <c r="F51" s="281"/>
      <c r="G51" t="s" s="282">
        <f>VLOOKUP($A51,'Questions'!$A$2:$X$333,21,0)&amp;""</f>
        <v>1038</v>
      </c>
      <c r="H51" s="283"/>
      <c r="I51" t="s" s="284">
        <f>VLOOKUP($A51,'Questions'!$A$2:$X$333,23,0)&amp;""</f>
        <v>1064</v>
      </c>
      <c r="J51" s="351"/>
      <c r="K51" t="b" s="352">
        <v>0</v>
      </c>
      <c r="L51" s="300"/>
      <c r="M51" s="118"/>
      <c r="N51" s="118"/>
      <c r="O51" s="28"/>
      <c r="P51" s="29"/>
    </row>
    <row r="52" ht="37.35" customHeight="1">
      <c r="A52" t="s" s="30">
        <f>VLOOKUP(LEFT($A53,4),'Auto Responses'!$N$4:$O$38,2,0)&amp;""</f>
        <v>822</v>
      </c>
      <c r="B52" s="31"/>
      <c r="C52" s="51"/>
      <c r="D52" s="51"/>
      <c r="E52" s="292"/>
      <c r="F52" t="s" s="287">
        <v>1036</v>
      </c>
      <c r="G52" t="s" s="288">
        <v>1031</v>
      </c>
      <c r="H52" t="s" s="288">
        <v>1032</v>
      </c>
      <c r="I52" t="s" s="288">
        <v>1033</v>
      </c>
      <c r="J52" t="s" s="288">
        <v>1034</v>
      </c>
      <c r="K52" s="51"/>
      <c r="L52" s="254"/>
      <c r="M52" s="118"/>
      <c r="N52" s="118"/>
      <c r="O52" s="28"/>
      <c r="P52" s="29"/>
    </row>
    <row r="53" ht="79.5" customHeight="1">
      <c r="A53" t="s" s="278">
        <v>823</v>
      </c>
      <c r="B53" t="s" s="53">
        <f>VLOOKUP($A53,'Questions'!$A$2:$X$333,2,0)</f>
        <v>824</v>
      </c>
      <c r="C53" t="s" s="284">
        <f>VLOOKUP($A53,'Privacy'!$A$13:$E$97,3,0)&amp;""</f>
      </c>
      <c r="D53" t="s" s="272">
        <f>IF(LEFT(VLOOKUP($A53,'Privacy'!$A$13:$E$97,5,0),21)='Auto Responses'!$A$73,'Auto Responses'!$A$74,VLOOKUP($A53,'Privacy'!$A$13:$E$97,4,0))&amp;""</f>
      </c>
      <c r="E53" t="s" s="289">
        <f>VLOOKUP($A53,'Privacy'!$A$13:$E$97,5,0)&amp;""</f>
      </c>
      <c r="F53" s="281"/>
      <c r="G53" t="s" s="282">
        <f>VLOOKUP($A53,'Questions'!$A$2:$X$333,21,0)&amp;""</f>
        <v>1052</v>
      </c>
      <c r="H53" s="283"/>
      <c r="I53" t="s" s="284">
        <f>VLOOKUP($A53,'Questions'!$A$2:$X$333,23,0)&amp;""</f>
        <v>1049</v>
      </c>
      <c r="J53" s="351"/>
      <c r="K53" t="b" s="352">
        <v>0</v>
      </c>
      <c r="L53" s="300"/>
      <c r="M53" s="118"/>
      <c r="N53" s="118"/>
      <c r="O53" s="28"/>
      <c r="P53" s="29"/>
    </row>
    <row r="54" ht="48" customHeight="1">
      <c r="A54" t="s" s="278">
        <v>825</v>
      </c>
      <c r="B54" t="s" s="53">
        <f>VLOOKUP($A54,'Questions'!$A$2:$X$333,2,0)</f>
        <v>826</v>
      </c>
      <c r="C54" t="s" s="291">
        <f>VLOOKUP($A54,'Privacy'!$A$13:$E$97,3,0)&amp;""</f>
      </c>
      <c r="D54" t="s" s="279">
        <f>IF(LEFT(VLOOKUP($A54,'Privacy'!$A$13:$E$97,5,0),21)='Auto Responses'!$A$73,'Auto Responses'!$A$74,VLOOKUP($A54,'Privacy'!$A$13:$E$97,4,0))&amp;""</f>
      </c>
      <c r="E54" t="s" s="289">
        <f>VLOOKUP($A54,'Privacy'!$A$13:$E$97,5,0)&amp;""</f>
        <v>1336</v>
      </c>
      <c r="F54" s="281"/>
      <c r="G54" t="s" s="282">
        <f>VLOOKUP($A54,'Questions'!$A$2:$X$333,21,0)&amp;""</f>
        <v>1038</v>
      </c>
      <c r="H54" s="283"/>
      <c r="I54" t="s" s="284">
        <f>VLOOKUP($A54,'Questions'!$A$2:$X$333,23,0)&amp;""</f>
        <v>1049</v>
      </c>
      <c r="J54" s="351"/>
      <c r="K54" t="b" s="352">
        <v>0</v>
      </c>
      <c r="L54" s="300"/>
      <c r="M54" s="118"/>
      <c r="N54" s="118"/>
      <c r="O54" s="28"/>
      <c r="P54" s="29"/>
    </row>
    <row r="55" ht="48" customHeight="1">
      <c r="A55" t="s" s="278">
        <v>828</v>
      </c>
      <c r="B55" t="s" s="53">
        <f>VLOOKUP($A55,'Questions'!$A$2:$X$333,2,0)</f>
        <v>829</v>
      </c>
      <c r="C55" t="s" s="284">
        <f>VLOOKUP($A55,'Privacy'!$A$13:$E$97,3,0)&amp;""</f>
      </c>
      <c r="D55" t="s" s="272">
        <f>IF(LEFT(VLOOKUP($A55,'Privacy'!$A$13:$E$97,5,0),21)='Auto Responses'!$A$73,'Auto Responses'!$A$74,VLOOKUP($A55,'Privacy'!$A$13:$E$97,4,0))&amp;""</f>
      </c>
      <c r="E55" t="s" s="289">
        <f>VLOOKUP($A55,'Privacy'!$A$13:$E$97,5,0)&amp;""</f>
      </c>
      <c r="F55" s="281"/>
      <c r="G55" t="s" s="282">
        <f>VLOOKUP($A55,'Questions'!$A$2:$X$333,21,0)&amp;""</f>
        <v>1052</v>
      </c>
      <c r="H55" s="283"/>
      <c r="I55" t="s" s="284">
        <f>VLOOKUP($A55,'Questions'!$A$2:$X$333,23,0)&amp;""</f>
        <v>1051</v>
      </c>
      <c r="J55" s="351"/>
      <c r="K55" t="b" s="352">
        <v>0</v>
      </c>
      <c r="L55" s="300"/>
      <c r="M55" s="118"/>
      <c r="N55" s="118"/>
      <c r="O55" s="28"/>
      <c r="P55" s="29"/>
    </row>
    <row r="56" ht="48" customHeight="1">
      <c r="A56" t="s" s="278">
        <v>830</v>
      </c>
      <c r="B56" t="s" s="53">
        <f>VLOOKUP($A56,'Questions'!$A$2:$X$333,2,0)</f>
        <v>831</v>
      </c>
      <c r="C56" t="s" s="284">
        <f>VLOOKUP($A56,'Privacy'!$A$13:$E$97,3,0)&amp;""</f>
      </c>
      <c r="D56" t="s" s="272">
        <f>IF(LEFT(VLOOKUP($A56,'Privacy'!$A$13:$E$97,5,0),21)='Auto Responses'!$A$73,'Auto Responses'!$A$74,VLOOKUP($A56,'Privacy'!$A$13:$E$97,4,0))&amp;""</f>
      </c>
      <c r="E56" t="s" s="289">
        <f>VLOOKUP($A56,'Privacy'!$A$13:$E$97,5,0)&amp;""</f>
        <v>1337</v>
      </c>
      <c r="F56" s="281"/>
      <c r="G56" t="s" s="282">
        <f>VLOOKUP($A56,'Questions'!$A$2:$X$333,21,0)&amp;""</f>
        <v>1047</v>
      </c>
      <c r="H56" s="283"/>
      <c r="I56" t="s" s="284">
        <f>VLOOKUP($A56,'Questions'!$A$2:$X$333,23,0)&amp;""</f>
        <v>1051</v>
      </c>
      <c r="J56" s="351"/>
      <c r="K56" t="b" s="352">
        <v>0</v>
      </c>
      <c r="L56" s="300"/>
      <c r="M56" s="118"/>
      <c r="N56" s="118"/>
      <c r="O56" s="28"/>
      <c r="P56" s="29"/>
    </row>
    <row r="57" ht="37.35" customHeight="1">
      <c r="A57" t="s" s="30">
        <f>VLOOKUP(LEFT($A58,4),'Auto Responses'!$N$4:$O$38,2,0)&amp;""</f>
        <v>833</v>
      </c>
      <c r="B57" s="31"/>
      <c r="C57" s="51"/>
      <c r="D57" s="51"/>
      <c r="E57" s="292"/>
      <c r="F57" t="s" s="287">
        <v>1036</v>
      </c>
      <c r="G57" t="s" s="288">
        <v>1031</v>
      </c>
      <c r="H57" t="s" s="288">
        <v>1032</v>
      </c>
      <c r="I57" t="s" s="288">
        <v>1033</v>
      </c>
      <c r="J57" t="s" s="288">
        <v>1034</v>
      </c>
      <c r="K57" s="51"/>
      <c r="L57" s="254"/>
      <c r="M57" s="118"/>
      <c r="N57" s="118"/>
      <c r="O57" s="28"/>
      <c r="P57" s="29"/>
    </row>
    <row r="58" ht="48" customHeight="1">
      <c r="A58" t="s" s="278">
        <v>834</v>
      </c>
      <c r="B58" t="s" s="53">
        <f>VLOOKUP($A58,'Questions'!$A$2:$X$333,2,0)</f>
        <v>835</v>
      </c>
      <c r="C58" t="s" s="284">
        <f>VLOOKUP($A58,'Privacy'!$A$13:$E$97,3,0)&amp;""</f>
      </c>
      <c r="D58" t="s" s="272">
        <f>IF(LEFT(VLOOKUP($A58,'Privacy'!$A$13:$E$97,5,0),21)='Auto Responses'!$A$73,'Auto Responses'!$A$74,VLOOKUP($A58,'Privacy'!$A$13:$E$97,4,0))&amp;""</f>
      </c>
      <c r="E58" t="s" s="289">
        <f>VLOOKUP($A58,'Privacy'!$A$13:$E$97,5,0)&amp;""</f>
        <v>1338</v>
      </c>
      <c r="F58" s="281"/>
      <c r="G58" t="s" s="282">
        <f>VLOOKUP($A58,'Questions'!$A$2:$X$333,21,0)&amp;""</f>
        <v>1047</v>
      </c>
      <c r="H58" s="283"/>
      <c r="I58" t="s" s="284">
        <f>VLOOKUP($A58,'Questions'!$A$2:$X$333,23,0)&amp;""</f>
        <v>1064</v>
      </c>
      <c r="J58" s="351"/>
      <c r="K58" t="b" s="352">
        <v>0</v>
      </c>
      <c r="L58" s="300"/>
      <c r="M58" s="118"/>
      <c r="N58" s="118"/>
      <c r="O58" s="28"/>
      <c r="P58" s="29"/>
    </row>
    <row r="59" ht="48" customHeight="1">
      <c r="A59" t="s" s="278">
        <v>837</v>
      </c>
      <c r="B59" t="s" s="53">
        <f>VLOOKUP($A59,'Questions'!$A$2:$X$333,2,0)</f>
        <v>838</v>
      </c>
      <c r="C59" t="s" s="284">
        <f>VLOOKUP($A59,'Privacy'!$A$13:$E$97,3,0)&amp;""</f>
      </c>
      <c r="D59" t="s" s="272">
        <f>IF(LEFT(VLOOKUP($A59,'Privacy'!$A$13:$E$97,5,0),21)='Auto Responses'!$A$73,'Auto Responses'!$A$74,VLOOKUP($A59,'Privacy'!$A$13:$E$97,4,0))&amp;""</f>
      </c>
      <c r="E59" t="s" s="289">
        <f>VLOOKUP($A59,'Privacy'!$A$13:$E$97,5,0)&amp;""</f>
      </c>
      <c r="F59" s="281"/>
      <c r="G59" t="s" s="282">
        <f>VLOOKUP($A59,'Questions'!$A$2:$X$333,21,0)&amp;""</f>
        <v>1047</v>
      </c>
      <c r="H59" s="283"/>
      <c r="I59" t="s" s="284">
        <f>VLOOKUP($A59,'Questions'!$A$2:$X$333,23,0)&amp;""</f>
        <v>1064</v>
      </c>
      <c r="J59" s="351"/>
      <c r="K59" t="b" s="352">
        <v>0</v>
      </c>
      <c r="L59" s="300"/>
      <c r="M59" s="118"/>
      <c r="N59" s="118"/>
      <c r="O59" s="28"/>
      <c r="P59" s="29"/>
    </row>
    <row r="60" ht="48" customHeight="1">
      <c r="A60" t="s" s="278">
        <v>839</v>
      </c>
      <c r="B60" t="s" s="53">
        <f>VLOOKUP($A60,'Questions'!$A$2:$X$333,2,0)</f>
        <v>840</v>
      </c>
      <c r="C60" t="s" s="284">
        <f>VLOOKUP($A60,'Privacy'!$A$13:$E$97,3,0)&amp;""</f>
      </c>
      <c r="D60" t="s" s="272">
        <f>IF(LEFT(VLOOKUP($A60,'Privacy'!$A$13:$E$97,5,0),21)='Auto Responses'!$A$73,'Auto Responses'!$A$74,VLOOKUP($A60,'Privacy'!$A$13:$E$97,4,0))&amp;""</f>
      </c>
      <c r="E60" t="s" s="289">
        <f>VLOOKUP($A60,'Privacy'!$A$13:$E$97,5,0)&amp;""</f>
      </c>
      <c r="F60" s="281"/>
      <c r="G60" t="s" s="282">
        <f>VLOOKUP($A60,'Questions'!$A$2:$X$333,21,0)&amp;""</f>
        <v>1047</v>
      </c>
      <c r="H60" s="283"/>
      <c r="I60" t="s" s="284">
        <f>VLOOKUP($A60,'Questions'!$A$2:$X$333,23,0)&amp;""</f>
        <v>1064</v>
      </c>
      <c r="J60" s="351"/>
      <c r="K60" t="b" s="352">
        <v>0</v>
      </c>
      <c r="L60" s="300"/>
      <c r="M60" s="118"/>
      <c r="N60" s="118"/>
      <c r="O60" s="28"/>
      <c r="P60" s="29"/>
    </row>
    <row r="61" ht="37.35" customHeight="1">
      <c r="A61" t="s" s="30">
        <f>VLOOKUP(LEFT($A62,4),'Auto Responses'!$N$4:$O$38,2,0)&amp;""</f>
        <v>841</v>
      </c>
      <c r="B61" s="31"/>
      <c r="C61" s="51"/>
      <c r="D61" s="51"/>
      <c r="E61" s="292"/>
      <c r="F61" t="s" s="287">
        <v>1036</v>
      </c>
      <c r="G61" t="s" s="288">
        <v>1031</v>
      </c>
      <c r="H61" t="s" s="288">
        <v>1032</v>
      </c>
      <c r="I61" t="s" s="288">
        <v>1033</v>
      </c>
      <c r="J61" t="s" s="288">
        <v>1034</v>
      </c>
      <c r="K61" s="51"/>
      <c r="L61" s="254"/>
      <c r="M61" s="118"/>
      <c r="N61" s="118"/>
      <c r="O61" s="28"/>
      <c r="P61" s="29"/>
    </row>
    <row r="62" ht="48" customHeight="1">
      <c r="A62" t="s" s="278">
        <v>842</v>
      </c>
      <c r="B62" t="s" s="53">
        <f>VLOOKUP($A62,'Questions'!$A$2:$X$333,2,0)</f>
        <v>843</v>
      </c>
      <c r="C62" t="s" s="284">
        <f>VLOOKUP($A62,'Privacy'!$A$13:$E$97,3,0)&amp;""</f>
      </c>
      <c r="D62" t="s" s="272">
        <f>IF(LEFT(VLOOKUP($A62,'Privacy'!$A$13:$E$97,5,0),21)='Auto Responses'!$A$73,'Auto Responses'!$A$74,VLOOKUP($A62,'Privacy'!$A$13:$E$97,4,0))&amp;""</f>
      </c>
      <c r="E62" t="s" s="289">
        <f>VLOOKUP($A62,'Privacy'!$A$13:$E$97,5,0)&amp;""</f>
      </c>
      <c r="F62" s="281"/>
      <c r="G62" t="s" s="282">
        <f>VLOOKUP($A62,'Questions'!$A$2:$X$333,21,0)&amp;""</f>
        <v>1047</v>
      </c>
      <c r="H62" s="283"/>
      <c r="I62" t="s" s="284">
        <f>VLOOKUP($A62,'Questions'!$A$2:$X$333,23,0)&amp;""</f>
        <v>1049</v>
      </c>
      <c r="J62" s="351"/>
      <c r="K62" t="b" s="352">
        <v>0</v>
      </c>
      <c r="L62" s="300"/>
      <c r="M62" s="118"/>
      <c r="N62" s="118"/>
      <c r="O62" s="28"/>
      <c r="P62" s="29"/>
    </row>
    <row r="63" ht="95.25" customHeight="1">
      <c r="A63" t="s" s="278">
        <v>844</v>
      </c>
      <c r="B63" t="s" s="53">
        <f>VLOOKUP($A63,'Questions'!$A$2:$X$333,2,0)</f>
        <v>845</v>
      </c>
      <c r="C63" t="s" s="284">
        <f>VLOOKUP($A63,'Privacy'!$A$13:$E$97,3,0)&amp;""</f>
      </c>
      <c r="D63" t="s" s="272">
        <f>IF(LEFT(VLOOKUP($A63,'Privacy'!$A$13:$E$97,5,0),21)='Auto Responses'!$A$73,'Auto Responses'!$A$74,VLOOKUP($A63,'Privacy'!$A$13:$E$97,4,0))&amp;""</f>
      </c>
      <c r="E63" t="s" s="289">
        <f>VLOOKUP($A63,'Privacy'!$A$13:$E$97,5,0)&amp;""</f>
      </c>
      <c r="F63" s="281"/>
      <c r="G63" t="s" s="282">
        <f>VLOOKUP($A63,'Questions'!$A$2:$X$333,21,0)&amp;""</f>
        <v>1047</v>
      </c>
      <c r="H63" s="283"/>
      <c r="I63" t="s" s="284">
        <f>VLOOKUP($A63,'Questions'!$A$2:$X$333,23,0)&amp;""</f>
        <v>1051</v>
      </c>
      <c r="J63" s="351"/>
      <c r="K63" t="b" s="352">
        <v>0</v>
      </c>
      <c r="L63" s="300"/>
      <c r="M63" s="118"/>
      <c r="N63" s="118"/>
      <c r="O63" s="28"/>
      <c r="P63" s="29"/>
    </row>
    <row r="64" ht="37.35" customHeight="1">
      <c r="A64" t="s" s="30">
        <f>VLOOKUP(LEFT($A65,4),'Auto Responses'!$N$4:$O$38,2,0)&amp;""</f>
        <v>846</v>
      </c>
      <c r="B64" s="31"/>
      <c r="C64" s="51"/>
      <c r="D64" s="51"/>
      <c r="E64" s="292"/>
      <c r="F64" t="s" s="287">
        <v>1036</v>
      </c>
      <c r="G64" t="s" s="288">
        <v>1031</v>
      </c>
      <c r="H64" t="s" s="288">
        <v>1032</v>
      </c>
      <c r="I64" t="s" s="288">
        <v>1033</v>
      </c>
      <c r="J64" t="s" s="288">
        <v>1034</v>
      </c>
      <c r="K64" s="51"/>
      <c r="L64" s="254"/>
      <c r="M64" s="118"/>
      <c r="N64" s="118"/>
      <c r="O64" s="28"/>
      <c r="P64" s="29"/>
    </row>
    <row r="65" ht="48" customHeight="1">
      <c r="A65" t="s" s="278">
        <v>847</v>
      </c>
      <c r="B65" t="s" s="53">
        <f>VLOOKUP($A65,'Questions'!$A$2:$X$333,2,0)</f>
        <v>848</v>
      </c>
      <c r="C65" t="s" s="284">
        <f>VLOOKUP($A65,'Privacy'!$A$13:$E$97,3,0)&amp;""</f>
      </c>
      <c r="D65" t="s" s="272">
        <f>IF(LEFT(VLOOKUP($A65,'Privacy'!$A$13:$E$97,5,0),21)='Auto Responses'!$A$73,'Auto Responses'!$A$74,VLOOKUP($A65,'Privacy'!$A$13:$E$97,4,0))&amp;""</f>
      </c>
      <c r="E65" t="s" s="289">
        <f>VLOOKUP($A65,'Privacy'!$A$13:$E$97,5,0)&amp;""</f>
      </c>
      <c r="F65" s="281"/>
      <c r="G65" t="s" s="282">
        <f>VLOOKUP($A65,'Questions'!$A$2:$X$333,21,0)&amp;""</f>
        <v>1047</v>
      </c>
      <c r="H65" s="283"/>
      <c r="I65" t="s" s="284">
        <f>VLOOKUP($A65,'Questions'!$A$2:$X$333,23,0)&amp;""</f>
        <v>1064</v>
      </c>
      <c r="J65" s="351"/>
      <c r="K65" t="b" s="352">
        <v>0</v>
      </c>
      <c r="L65" s="300"/>
      <c r="M65" s="118"/>
      <c r="N65" s="118"/>
      <c r="O65" s="28"/>
      <c r="P65" s="29"/>
    </row>
    <row r="66" ht="48" customHeight="1">
      <c r="A66" t="s" s="278">
        <v>849</v>
      </c>
      <c r="B66" t="s" s="53">
        <f>VLOOKUP($A66,'Questions'!$A$2:$X$333,2,0)</f>
        <v>850</v>
      </c>
      <c r="C66" t="s" s="284">
        <f>VLOOKUP($A66,'Privacy'!$A$13:$E$97,3,0)&amp;""</f>
      </c>
      <c r="D66" t="s" s="272">
        <f>IF(LEFT(VLOOKUP($A66,'Privacy'!$A$13:$E$97,5,0),21)='Auto Responses'!$A$73,'Auto Responses'!$A$74,VLOOKUP($A66,'Privacy'!$A$13:$E$97,4,0))&amp;""</f>
      </c>
      <c r="E66" t="s" s="289">
        <f>VLOOKUP($A66,'Privacy'!$A$13:$E$97,5,0)&amp;""</f>
      </c>
      <c r="F66" s="281"/>
      <c r="G66" t="s" s="282">
        <f>VLOOKUP($A66,'Questions'!$A$2:$X$333,21,0)&amp;""</f>
        <v>1047</v>
      </c>
      <c r="H66" s="283"/>
      <c r="I66" t="s" s="284">
        <f>VLOOKUP($A66,'Questions'!$A$2:$X$333,23,0)&amp;""</f>
        <v>1051</v>
      </c>
      <c r="J66" s="351"/>
      <c r="K66" t="b" s="352">
        <v>0</v>
      </c>
      <c r="L66" s="300"/>
      <c r="M66" s="118"/>
      <c r="N66" s="118"/>
      <c r="O66" s="28"/>
      <c r="P66" s="29"/>
    </row>
    <row r="67" ht="37.35" customHeight="1">
      <c r="A67" t="s" s="30">
        <f>VLOOKUP(LEFT($A68,4),'Auto Responses'!$N$4:$O$38,2,0)&amp;""</f>
        <v>851</v>
      </c>
      <c r="B67" s="31"/>
      <c r="C67" s="51"/>
      <c r="D67" s="51"/>
      <c r="E67" s="292"/>
      <c r="F67" t="s" s="287">
        <v>1036</v>
      </c>
      <c r="G67" t="s" s="288">
        <v>1031</v>
      </c>
      <c r="H67" t="s" s="288">
        <v>1032</v>
      </c>
      <c r="I67" t="s" s="288">
        <v>1033</v>
      </c>
      <c r="J67" t="s" s="288">
        <v>1034</v>
      </c>
      <c r="K67" s="51"/>
      <c r="L67" s="254"/>
      <c r="M67" s="118"/>
      <c r="N67" s="118"/>
      <c r="O67" s="28"/>
      <c r="P67" s="29"/>
    </row>
    <row r="68" ht="48" customHeight="1">
      <c r="A68" t="s" s="278">
        <v>852</v>
      </c>
      <c r="B68" t="s" s="53">
        <f>VLOOKUP($A68,'Questions'!$A$2:$X$333,2,0)</f>
        <v>853</v>
      </c>
      <c r="C68" t="s" s="284">
        <f>VLOOKUP($A68,'Privacy'!$A$13:$E$97,3,0)&amp;""</f>
      </c>
      <c r="D68" t="s" s="272">
        <f>IF(LEFT(VLOOKUP($A68,'Privacy'!$A$13:$E$97,5,0),21)='Auto Responses'!$A$73,'Auto Responses'!$A$74,VLOOKUP($A68,'Privacy'!$A$13:$E$97,4,0))&amp;""</f>
      </c>
      <c r="E68" t="s" s="289">
        <f>VLOOKUP($A68,'Privacy'!$A$13:$E$97,5,0)&amp;""</f>
      </c>
      <c r="F68" s="281"/>
      <c r="G68" t="s" s="282">
        <f>VLOOKUP($A68,'Questions'!$A$2:$X$333,21,0)&amp;""</f>
        <v>1052</v>
      </c>
      <c r="H68" s="283"/>
      <c r="I68" t="s" s="284">
        <f>VLOOKUP($A68,'Questions'!$A$2:$X$333,23,0)&amp;""</f>
        <v>1049</v>
      </c>
      <c r="J68" s="351"/>
      <c r="K68" t="b" s="352">
        <v>0</v>
      </c>
      <c r="L68" s="300"/>
      <c r="M68" s="118"/>
      <c r="N68" s="118"/>
      <c r="O68" s="28"/>
      <c r="P68" s="29"/>
    </row>
    <row r="69" ht="48" customHeight="1">
      <c r="A69" t="s" s="278">
        <v>854</v>
      </c>
      <c r="B69" t="s" s="53">
        <f>VLOOKUP($A69,'Questions'!$A$2:$X$333,2,0)</f>
        <v>855</v>
      </c>
      <c r="C69" t="s" s="284">
        <f>VLOOKUP($A69,'Privacy'!$A$13:$E$97,3,0)&amp;""</f>
      </c>
      <c r="D69" t="s" s="272">
        <f>IF(LEFT(VLOOKUP($A69,'Privacy'!$A$13:$E$97,5,0),21)='Auto Responses'!$A$73,'Auto Responses'!$A$74,VLOOKUP($A69,'Privacy'!$A$13:$E$97,4,0))&amp;""</f>
      </c>
      <c r="E69" t="s" s="289">
        <f>VLOOKUP($A69,'Privacy'!$A$13:$E$97,5,0)&amp;""</f>
      </c>
      <c r="F69" s="281"/>
      <c r="G69" t="s" s="282">
        <f>VLOOKUP($A69,'Questions'!$A$2:$X$333,21,0)&amp;""</f>
        <v>1052</v>
      </c>
      <c r="H69" s="283"/>
      <c r="I69" t="s" s="284">
        <f>VLOOKUP($A69,'Questions'!$A$2:$X$333,23,0)&amp;""</f>
        <v>1049</v>
      </c>
      <c r="J69" s="351"/>
      <c r="K69" t="b" s="352">
        <v>0</v>
      </c>
      <c r="L69" s="300"/>
      <c r="M69" s="118"/>
      <c r="N69" s="118"/>
      <c r="O69" s="28"/>
      <c r="P69" s="29"/>
    </row>
    <row r="70" ht="48" customHeight="1">
      <c r="A70" t="s" s="278">
        <v>856</v>
      </c>
      <c r="B70" t="s" s="53">
        <f>VLOOKUP($A70,'Questions'!$A$2:$X$333,2,0)</f>
        <v>857</v>
      </c>
      <c r="C70" t="s" s="284">
        <f>VLOOKUP($A70,'Privacy'!$A$13:$E$97,3,0)&amp;""</f>
      </c>
      <c r="D70" t="s" s="272">
        <f>IF(LEFT(VLOOKUP($A70,'Privacy'!$A$13:$E$97,5,0),21)='Auto Responses'!$A$73,'Auto Responses'!$A$74,VLOOKUP($A70,'Privacy'!$A$13:$E$97,4,0))&amp;""</f>
      </c>
      <c r="E70" t="s" s="289">
        <f>VLOOKUP($A70,'Privacy'!$A$13:$E$97,5,0)&amp;""</f>
      </c>
      <c r="F70" s="281"/>
      <c r="G70" t="s" s="282">
        <f>VLOOKUP($A70,'Questions'!$A$2:$X$333,21,0)&amp;""</f>
        <v>1052</v>
      </c>
      <c r="H70" s="283"/>
      <c r="I70" t="s" s="284">
        <f>VLOOKUP($A70,'Questions'!$A$2:$X$333,23,0)&amp;""</f>
        <v>1049</v>
      </c>
      <c r="J70" s="351"/>
      <c r="K70" t="b" s="352">
        <v>0</v>
      </c>
      <c r="L70" s="300"/>
      <c r="M70" s="118"/>
      <c r="N70" s="118"/>
      <c r="O70" s="28"/>
      <c r="P70" s="29"/>
    </row>
    <row r="71" ht="48" customHeight="1">
      <c r="A71" t="s" s="278">
        <v>858</v>
      </c>
      <c r="B71" t="s" s="53">
        <f>VLOOKUP($A71,'Questions'!$A$2:$X$333,2,0)</f>
        <v>859</v>
      </c>
      <c r="C71" t="s" s="284">
        <f>VLOOKUP($A71,'Privacy'!$A$13:$E$97,3,0)&amp;""</f>
      </c>
      <c r="D71" t="s" s="272">
        <f>IF(LEFT(VLOOKUP($A71,'Privacy'!$A$13:$E$97,5,0),21)='Auto Responses'!$A$73,'Auto Responses'!$A$74,VLOOKUP($A71,'Privacy'!$A$13:$E$97,4,0))&amp;""</f>
      </c>
      <c r="E71" t="s" s="289">
        <f>VLOOKUP($A71,'Privacy'!$A$13:$E$97,5,0)&amp;""</f>
      </c>
      <c r="F71" s="281"/>
      <c r="G71" t="s" s="282">
        <f>VLOOKUP($A71,'Questions'!$A$2:$X$333,21,0)&amp;""</f>
        <v>1052</v>
      </c>
      <c r="H71" s="283"/>
      <c r="I71" t="s" s="284">
        <f>VLOOKUP($A71,'Questions'!$A$2:$X$333,23,0)&amp;""</f>
        <v>1051</v>
      </c>
      <c r="J71" s="351"/>
      <c r="K71" t="b" s="352">
        <v>0</v>
      </c>
      <c r="L71" s="300"/>
      <c r="M71" s="118"/>
      <c r="N71" s="118"/>
      <c r="O71" s="28"/>
      <c r="P71" s="29"/>
    </row>
    <row r="72" ht="48" customHeight="1">
      <c r="A72" t="s" s="278">
        <v>860</v>
      </c>
      <c r="B72" t="s" s="53">
        <f>VLOOKUP($A72,'Questions'!$A$2:$X$333,2,0)</f>
        <v>861</v>
      </c>
      <c r="C72" t="s" s="284">
        <f>VLOOKUP($A72,'Privacy'!$A$13:$E$97,3,0)&amp;""</f>
      </c>
      <c r="D72" t="s" s="272">
        <f>IF(LEFT(VLOOKUP($A72,'Privacy'!$A$13:$E$97,5,0),21)='Auto Responses'!$A$73,'Auto Responses'!$A$74,VLOOKUP($A72,'Privacy'!$A$13:$E$97,4,0))&amp;""</f>
      </c>
      <c r="E72" t="s" s="289">
        <f>VLOOKUP($A72,'Privacy'!$A$13:$E$97,5,0)&amp;""</f>
      </c>
      <c r="F72" s="281"/>
      <c r="G72" t="s" s="282">
        <f>VLOOKUP($A72,'Questions'!$A$2:$X$333,21,0)&amp;""</f>
        <v>1052</v>
      </c>
      <c r="H72" s="283"/>
      <c r="I72" t="s" s="284">
        <f>VLOOKUP($A72,'Questions'!$A$2:$X$333,23,0)&amp;""</f>
        <v>1051</v>
      </c>
      <c r="J72" s="351"/>
      <c r="K72" t="b" s="352">
        <v>0</v>
      </c>
      <c r="L72" s="300"/>
      <c r="M72" s="118"/>
      <c r="N72" s="118"/>
      <c r="O72" s="28"/>
      <c r="P72" s="29"/>
    </row>
    <row r="73" ht="48" customHeight="1">
      <c r="A73" t="s" s="278">
        <v>862</v>
      </c>
      <c r="B73" t="s" s="53">
        <f>VLOOKUP($A73,'Questions'!$A$2:$X$333,2,0)</f>
        <v>863</v>
      </c>
      <c r="C73" t="s" s="284">
        <f>VLOOKUP($A73,'Privacy'!$A$13:$E$97,3,0)&amp;""</f>
      </c>
      <c r="D73" t="s" s="272">
        <f>IF(LEFT(VLOOKUP($A73,'Privacy'!$A$13:$E$97,5,0),21)='Auto Responses'!$A$73,'Auto Responses'!$A$74,VLOOKUP($A73,'Privacy'!$A$13:$E$97,4,0))&amp;""</f>
      </c>
      <c r="E73" t="s" s="289">
        <f>VLOOKUP($A73,'Privacy'!$A$13:$E$97,5,0)&amp;""</f>
      </c>
      <c r="F73" s="281"/>
      <c r="G73" t="s" s="282">
        <f>VLOOKUP($A73,'Questions'!$A$2:$X$333,21,0)&amp;""</f>
        <v>1052</v>
      </c>
      <c r="H73" s="283"/>
      <c r="I73" t="s" s="284">
        <f>VLOOKUP($A73,'Questions'!$A$2:$X$333,23,0)&amp;""</f>
        <v>1051</v>
      </c>
      <c r="J73" s="351"/>
      <c r="K73" t="b" s="352">
        <v>0</v>
      </c>
      <c r="L73" s="300"/>
      <c r="M73" s="118"/>
      <c r="N73" s="118"/>
      <c r="O73" s="28"/>
      <c r="P73" s="29"/>
    </row>
    <row r="74" ht="48" customHeight="1">
      <c r="A74" t="s" s="278">
        <v>864</v>
      </c>
      <c r="B74" t="s" s="53">
        <f>VLOOKUP($A74,'Questions'!$A$2:$X$333,2,0)</f>
        <v>865</v>
      </c>
      <c r="C74" t="s" s="284">
        <f>VLOOKUP($A74,'Privacy'!$A$13:$E$97,3,0)&amp;""</f>
      </c>
      <c r="D74" t="s" s="272">
        <f>IF(LEFT(VLOOKUP($A74,'Privacy'!$A$13:$E$97,5,0),21)='Auto Responses'!$A$73,'Auto Responses'!$A$74,VLOOKUP($A74,'Privacy'!$A$13:$E$97,4,0))&amp;""</f>
      </c>
      <c r="E74" t="s" s="289">
        <f>VLOOKUP($A74,'Privacy'!$A$13:$E$97,5,0)&amp;""</f>
      </c>
      <c r="F74" s="281"/>
      <c r="G74" t="s" s="282">
        <f>VLOOKUP($A74,'Questions'!$A$2:$X$333,21,0)&amp;""</f>
        <v>1052</v>
      </c>
      <c r="H74" s="283"/>
      <c r="I74" t="s" s="284">
        <f>VLOOKUP($A74,'Questions'!$A$2:$X$333,23,0)&amp;""</f>
        <v>1051</v>
      </c>
      <c r="J74" s="351"/>
      <c r="K74" t="b" s="352">
        <v>0</v>
      </c>
      <c r="L74" s="300"/>
      <c r="M74" s="118"/>
      <c r="N74" s="118"/>
      <c r="O74" s="28"/>
      <c r="P74" s="29"/>
    </row>
    <row r="75" ht="48" customHeight="1">
      <c r="A75" t="s" s="278">
        <v>866</v>
      </c>
      <c r="B75" t="s" s="53">
        <f>VLOOKUP($A75,'Questions'!$A$2:$X$333,2,0)</f>
        <v>867</v>
      </c>
      <c r="C75" t="s" s="284">
        <f>VLOOKUP($A75,'Privacy'!$A$13:$E$97,3,0)&amp;""</f>
      </c>
      <c r="D75" t="s" s="272">
        <f>IF(LEFT(VLOOKUP($A75,'Privacy'!$A$13:$E$97,5,0),21)='Auto Responses'!$A$73,'Auto Responses'!$A$74,VLOOKUP($A75,'Privacy'!$A$13:$E$97,4,0))&amp;""</f>
      </c>
      <c r="E75" t="s" s="289">
        <f>VLOOKUP($A75,'Privacy'!$A$13:$E$97,5,0)&amp;""</f>
        <v>1339</v>
      </c>
      <c r="F75" s="281"/>
      <c r="G75" t="s" s="282">
        <f>VLOOKUP($A75,'Questions'!$A$2:$X$333,21,0)&amp;""</f>
        <v>1047</v>
      </c>
      <c r="H75" s="283"/>
      <c r="I75" t="s" s="284">
        <f>VLOOKUP($A75,'Questions'!$A$2:$X$333,23,0)&amp;""</f>
        <v>1051</v>
      </c>
      <c r="J75" s="351"/>
      <c r="K75" t="b" s="352">
        <v>0</v>
      </c>
      <c r="L75" s="300"/>
      <c r="M75" s="118"/>
      <c r="N75" s="118"/>
      <c r="O75" s="28"/>
      <c r="P75" s="29"/>
    </row>
    <row r="76" ht="37.35" customHeight="1">
      <c r="A76" t="s" s="30">
        <f>VLOOKUP(LEFT($A77,4),'Auto Responses'!$N$4:$O$38,2,0)&amp;""</f>
        <v>869</v>
      </c>
      <c r="B76" s="31"/>
      <c r="C76" s="51"/>
      <c r="D76" s="51"/>
      <c r="E76" s="292"/>
      <c r="F76" t="s" s="287">
        <v>1036</v>
      </c>
      <c r="G76" t="s" s="288">
        <v>1031</v>
      </c>
      <c r="H76" t="s" s="288">
        <v>1032</v>
      </c>
      <c r="I76" t="s" s="288">
        <v>1033</v>
      </c>
      <c r="J76" t="s" s="288">
        <v>1034</v>
      </c>
      <c r="K76" s="51"/>
      <c r="L76" s="254"/>
      <c r="M76" s="118"/>
      <c r="N76" s="118"/>
      <c r="O76" s="28"/>
      <c r="P76" s="29"/>
    </row>
    <row r="77" ht="48" customHeight="1">
      <c r="A77" t="s" s="278">
        <v>870</v>
      </c>
      <c r="B77" t="s" s="53">
        <f>VLOOKUP($A77,'Questions'!$A$2:$X$333,2,0)</f>
        <v>871</v>
      </c>
      <c r="C77" t="s" s="284">
        <f>VLOOKUP($A77,'Privacy'!$A$13:$E$97,3,0)&amp;""</f>
      </c>
      <c r="D77" t="s" s="272">
        <f>IF(LEFT(VLOOKUP($A77,'Privacy'!$A$13:$E$97,5,0),21)='Auto Responses'!$A$73,'Auto Responses'!$A$74,VLOOKUP($A77,'Privacy'!$A$13:$E$97,4,0))&amp;""</f>
      </c>
      <c r="E77" t="s" s="289">
        <f>VLOOKUP($A77,'Privacy'!$A$13:$E$97,5,0)&amp;""</f>
      </c>
      <c r="F77" s="281"/>
      <c r="G77" t="s" s="282">
        <f>VLOOKUP($A77,'Questions'!$A$2:$X$333,21,0)&amp;""</f>
        <v>1047</v>
      </c>
      <c r="H77" s="283"/>
      <c r="I77" t="s" s="284">
        <f>VLOOKUP($A77,'Questions'!$A$2:$X$333,23,0)&amp;""</f>
        <v>1051</v>
      </c>
      <c r="J77" s="351"/>
      <c r="K77" t="b" s="352">
        <v>0</v>
      </c>
      <c r="L77" s="300"/>
      <c r="M77" s="118"/>
      <c r="N77" s="118"/>
      <c r="O77" s="28"/>
      <c r="P77" s="29"/>
    </row>
    <row r="78" ht="48" customHeight="1">
      <c r="A78" t="s" s="278">
        <v>872</v>
      </c>
      <c r="B78" t="s" s="53">
        <f>VLOOKUP($A78,'Questions'!$A$2:$X$333,2,0)</f>
        <v>873</v>
      </c>
      <c r="C78" t="s" s="284">
        <f>VLOOKUP($A78,'Privacy'!$A$13:$E$97,3,0)&amp;""</f>
      </c>
      <c r="D78" t="s" s="272">
        <f>IF(LEFT(VLOOKUP($A78,'Privacy'!$A$13:$E$97,5,0),21)='Auto Responses'!$A$73,'Auto Responses'!$A$74,VLOOKUP($A78,'Privacy'!$A$13:$E$97,4,0))&amp;""</f>
      </c>
      <c r="E78" t="s" s="289">
        <f>VLOOKUP($A78,'Privacy'!$A$13:$E$97,5,0)&amp;""</f>
      </c>
      <c r="F78" s="281"/>
      <c r="G78" t="s" s="282">
        <f>VLOOKUP($A78,'Questions'!$A$2:$X$333,21,0)&amp;""</f>
        <v>1047</v>
      </c>
      <c r="H78" s="283"/>
      <c r="I78" t="s" s="284">
        <f>VLOOKUP($A78,'Questions'!$A$2:$X$333,23,0)&amp;""</f>
        <v>1051</v>
      </c>
      <c r="J78" s="351"/>
      <c r="K78" t="b" s="352">
        <v>0</v>
      </c>
      <c r="L78" s="300"/>
      <c r="M78" s="118"/>
      <c r="N78" s="118"/>
      <c r="O78" s="28"/>
      <c r="P78" s="29"/>
    </row>
    <row r="79" ht="48" customHeight="1">
      <c r="A79" t="s" s="278">
        <v>874</v>
      </c>
      <c r="B79" t="s" s="53">
        <f>VLOOKUP($A79,'Questions'!$A$2:$X$333,2,0)</f>
        <v>230</v>
      </c>
      <c r="C79" t="s" s="284">
        <f>VLOOKUP($A79,'Privacy'!$A$13:$E$97,3,0)&amp;""</f>
      </c>
      <c r="D79" t="s" s="272">
        <f>IF(LEFT(VLOOKUP($A79,'Privacy'!$A$13:$E$97,5,0),21)='Auto Responses'!$A$73,'Auto Responses'!$A$74,VLOOKUP($A79,'Privacy'!$A$13:$E$97,4,0))&amp;""</f>
      </c>
      <c r="E79" t="s" s="289">
        <f>VLOOKUP($A79,'Privacy'!$A$13:$E$97,5,0)&amp;""</f>
      </c>
      <c r="F79" s="281"/>
      <c r="G79" t="s" s="282">
        <f>VLOOKUP($A79,'Questions'!$A$2:$X$333,21,0)&amp;""</f>
        <v>1047</v>
      </c>
      <c r="H79" s="283"/>
      <c r="I79" t="s" s="284">
        <f>VLOOKUP($A79,'Questions'!$A$2:$X$333,23,0)&amp;""</f>
        <v>1064</v>
      </c>
      <c r="J79" s="351"/>
      <c r="K79" t="b" s="352">
        <v>0</v>
      </c>
      <c r="L79" s="300"/>
      <c r="M79" s="118"/>
      <c r="N79" s="118"/>
      <c r="O79" s="28"/>
      <c r="P79" s="29"/>
    </row>
    <row r="80" ht="48" customHeight="1">
      <c r="A80" t="s" s="278">
        <v>875</v>
      </c>
      <c r="B80" t="s" s="53">
        <f>VLOOKUP($A80,'Questions'!$A$2:$X$333,2,0)</f>
        <v>876</v>
      </c>
      <c r="C80" t="s" s="284">
        <f>VLOOKUP($A80,'Privacy'!$A$13:$E$97,3,0)&amp;""</f>
      </c>
      <c r="D80" t="s" s="272">
        <f>IF(LEFT(VLOOKUP($A80,'Privacy'!$A$13:$E$97,5,0),21)='Auto Responses'!$A$73,'Auto Responses'!$A$74,VLOOKUP($A80,'Privacy'!$A$13:$E$97,4,0))&amp;""</f>
      </c>
      <c r="E80" t="s" s="289">
        <f>VLOOKUP($A80,'Privacy'!$A$13:$E$97,5,0)&amp;""</f>
      </c>
      <c r="F80" s="281"/>
      <c r="G80" t="s" s="282">
        <f>VLOOKUP($A80,'Questions'!$A$2:$X$333,21,0)&amp;""</f>
        <v>1047</v>
      </c>
      <c r="H80" s="283"/>
      <c r="I80" t="s" s="284">
        <f>VLOOKUP($A80,'Questions'!$A$2:$X$333,23,0)&amp;""</f>
        <v>1051</v>
      </c>
      <c r="J80" s="351"/>
      <c r="K80" t="b" s="352">
        <v>0</v>
      </c>
      <c r="L80" s="300"/>
      <c r="M80" s="118"/>
      <c r="N80" s="118"/>
      <c r="O80" s="28"/>
      <c r="P80" s="29"/>
    </row>
    <row r="81" ht="48" customHeight="1">
      <c r="A81" t="s" s="278">
        <v>877</v>
      </c>
      <c r="B81" t="s" s="53">
        <f>VLOOKUP($A81,'Questions'!$A$2:$X$333,2,0)</f>
        <v>878</v>
      </c>
      <c r="C81" t="s" s="284">
        <f>VLOOKUP($A81,'Privacy'!$A$13:$E$97,3,0)&amp;""</f>
      </c>
      <c r="D81" t="s" s="272">
        <f>IF(LEFT(VLOOKUP($A81,'Privacy'!$A$13:$E$97,5,0),21)='Auto Responses'!$A$73,'Auto Responses'!$A$74,VLOOKUP($A81,'Privacy'!$A$13:$E$97,4,0))&amp;""</f>
      </c>
      <c r="E81" t="s" s="289">
        <f>VLOOKUP($A81,'Privacy'!$A$13:$E$97,5,0)&amp;""</f>
        <v>1340</v>
      </c>
      <c r="F81" s="281"/>
      <c r="G81" t="s" s="282">
        <f>VLOOKUP($A81,'Questions'!$A$2:$X$333,21,0)&amp;""</f>
        <v>1047</v>
      </c>
      <c r="H81" s="283"/>
      <c r="I81" t="s" s="284">
        <f>VLOOKUP($A81,'Questions'!$A$2:$X$333,23,0)&amp;""</f>
        <v>1051</v>
      </c>
      <c r="J81" s="351"/>
      <c r="K81" t="b" s="352">
        <v>0</v>
      </c>
      <c r="L81" s="300"/>
      <c r="M81" s="118"/>
      <c r="N81" s="118"/>
      <c r="O81" s="28"/>
      <c r="P81" s="29"/>
    </row>
    <row r="82" ht="48" customHeight="1">
      <c r="A82" t="s" s="278">
        <v>880</v>
      </c>
      <c r="B82" t="s" s="53">
        <f>VLOOKUP($A82,'Questions'!$A$2:$X$333,2,0)</f>
        <v>881</v>
      </c>
      <c r="C82" t="s" s="284">
        <f>VLOOKUP($A82,'Privacy'!$A$13:$E$97,3,0)&amp;""</f>
      </c>
      <c r="D82" t="s" s="272">
        <f>IF(LEFT(VLOOKUP($A82,'Privacy'!$A$13:$E$97,5,0),21)='Auto Responses'!$A$73,'Auto Responses'!$A$74,VLOOKUP($A82,'Privacy'!$A$13:$E$97,4,0))&amp;""</f>
      </c>
      <c r="E82" t="s" s="289">
        <f>VLOOKUP($A82,'Privacy'!$A$13:$E$97,5,0)&amp;""</f>
      </c>
      <c r="F82" s="281"/>
      <c r="G82" t="s" s="282">
        <f>VLOOKUP($A82,'Questions'!$A$2:$X$333,21,0)&amp;""</f>
        <v>1047</v>
      </c>
      <c r="H82" s="283"/>
      <c r="I82" t="s" s="284">
        <f>VLOOKUP($A82,'Questions'!$A$2:$X$333,23,0)&amp;""</f>
        <v>1049</v>
      </c>
      <c r="J82" s="351"/>
      <c r="K82" t="b" s="352">
        <v>0</v>
      </c>
      <c r="L82" s="300"/>
      <c r="M82" s="118"/>
      <c r="N82" s="118"/>
      <c r="O82" s="28"/>
      <c r="P82" s="29"/>
    </row>
    <row r="83" ht="48" customHeight="1">
      <c r="A83" t="s" s="278">
        <v>882</v>
      </c>
      <c r="B83" t="s" s="53">
        <f>VLOOKUP($A83,'Questions'!$A$2:$X$333,2,0)</f>
        <v>883</v>
      </c>
      <c r="C83" t="s" s="284">
        <f>VLOOKUP($A83,'Privacy'!$A$13:$E$97,3,0)&amp;""</f>
      </c>
      <c r="D83" t="s" s="272">
        <f>IF(LEFT(VLOOKUP($A83,'Privacy'!$A$13:$E$97,5,0),21)='Auto Responses'!$A$73,'Auto Responses'!$A$74,VLOOKUP($A83,'Privacy'!$A$13:$E$97,4,0))&amp;""</f>
      </c>
      <c r="E83" t="s" s="289">
        <f>VLOOKUP($A83,'Privacy'!$A$13:$E$97,5,0)&amp;""</f>
      </c>
      <c r="F83" s="281"/>
      <c r="G83" t="s" s="282">
        <f>VLOOKUP($A83,'Questions'!$A$2:$X$333,21,0)&amp;""</f>
        <v>1047</v>
      </c>
      <c r="H83" s="283"/>
      <c r="I83" t="s" s="284">
        <f>VLOOKUP($A83,'Questions'!$A$2:$X$333,23,0)&amp;""</f>
        <v>1051</v>
      </c>
      <c r="J83" s="351"/>
      <c r="K83" t="b" s="352">
        <v>0</v>
      </c>
      <c r="L83" s="300"/>
      <c r="M83" s="118"/>
      <c r="N83" s="118"/>
      <c r="O83" s="28"/>
      <c r="P83" s="29"/>
    </row>
    <row r="84" ht="48" customHeight="1">
      <c r="A84" t="s" s="278">
        <v>884</v>
      </c>
      <c r="B84" t="s" s="53">
        <f>VLOOKUP($A84,'Questions'!$A$2:$X$333,2,0)</f>
        <v>885</v>
      </c>
      <c r="C84" t="s" s="284">
        <f>VLOOKUP($A84,'Privacy'!$A$13:$E$97,3,0)&amp;""</f>
      </c>
      <c r="D84" t="s" s="272">
        <f>IF(LEFT(VLOOKUP($A84,'Privacy'!$A$13:$E$97,5,0),21)='Auto Responses'!$A$73,'Auto Responses'!$A$74,VLOOKUP($A84,'Privacy'!$A$13:$E$97,4,0))&amp;""</f>
      </c>
      <c r="E84" t="s" s="289">
        <f>VLOOKUP($A84,'Privacy'!$A$13:$E$97,5,0)&amp;""</f>
      </c>
      <c r="F84" s="281"/>
      <c r="G84" t="s" s="282">
        <f>VLOOKUP($A84,'Questions'!$A$2:$X$333,21,0)&amp;""</f>
        <v>1047</v>
      </c>
      <c r="H84" s="283"/>
      <c r="I84" t="s" s="284">
        <f>VLOOKUP($A84,'Questions'!$A$2:$X$333,23,0)&amp;""</f>
        <v>1051</v>
      </c>
      <c r="J84" s="351"/>
      <c r="K84" t="b" s="352">
        <v>0</v>
      </c>
      <c r="L84" s="300"/>
      <c r="M84" s="118"/>
      <c r="N84" s="118"/>
      <c r="O84" s="28"/>
      <c r="P84" s="29"/>
    </row>
    <row r="85" ht="48" customHeight="1">
      <c r="A85" t="s" s="278">
        <v>886</v>
      </c>
      <c r="B85" t="s" s="53">
        <f>VLOOKUP($A85,'Questions'!$A$2:$X$333,2,0)</f>
        <v>887</v>
      </c>
      <c r="C85" t="s" s="284">
        <f>VLOOKUP($A85,'Privacy'!$A$13:$E$97,3,0)&amp;""</f>
      </c>
      <c r="D85" t="s" s="272">
        <f>IF(LEFT(VLOOKUP($A85,'Privacy'!$A$13:$E$97,5,0),21)='Auto Responses'!$A$73,'Auto Responses'!$A$74,VLOOKUP($A85,'Privacy'!$A$13:$E$97,4,0))&amp;""</f>
      </c>
      <c r="E85" t="s" s="289">
        <f>VLOOKUP($A85,'Privacy'!$A$13:$E$97,5,0)&amp;""</f>
      </c>
      <c r="F85" s="281"/>
      <c r="G85" t="s" s="282">
        <f>VLOOKUP($A85,'Questions'!$A$2:$X$333,21,0)&amp;""</f>
        <v>1052</v>
      </c>
      <c r="H85" s="283"/>
      <c r="I85" t="s" s="284">
        <f>VLOOKUP($A85,'Questions'!$A$2:$X$333,23,0)&amp;""</f>
        <v>1051</v>
      </c>
      <c r="J85" s="351"/>
      <c r="K85" t="b" s="352">
        <v>0</v>
      </c>
      <c r="L85" s="300"/>
      <c r="M85" s="118"/>
      <c r="N85" s="118"/>
      <c r="O85" s="28"/>
      <c r="P85" s="29"/>
    </row>
    <row r="86" ht="48" customHeight="1">
      <c r="A86" t="s" s="278">
        <v>888</v>
      </c>
      <c r="B86" t="s" s="53">
        <f>VLOOKUP($A86,'Questions'!$A$2:$X$333,2,0)</f>
        <v>889</v>
      </c>
      <c r="C86" t="s" s="284">
        <f>VLOOKUP($A86,'Privacy'!$A$13:$E$97,3,0)&amp;""</f>
      </c>
      <c r="D86" t="s" s="272">
        <f>IF(LEFT(VLOOKUP($A86,'Privacy'!$A$13:$E$97,5,0),21)='Auto Responses'!$A$73,'Auto Responses'!$A$74,VLOOKUP($A86,'Privacy'!$A$13:$E$97,4,0))&amp;""</f>
      </c>
      <c r="E86" t="s" s="289">
        <f>VLOOKUP($A86,'Privacy'!$A$13:$E$97,5,0)&amp;""</f>
      </c>
      <c r="F86" s="281"/>
      <c r="G86" t="s" s="282">
        <f>VLOOKUP($A86,'Questions'!$A$2:$X$333,21,0)&amp;""</f>
        <v>1047</v>
      </c>
      <c r="H86" s="283"/>
      <c r="I86" t="s" s="284">
        <f>VLOOKUP($A86,'Questions'!$A$2:$X$333,23,0)&amp;""</f>
        <v>1051</v>
      </c>
      <c r="J86" s="351"/>
      <c r="K86" t="b" s="352">
        <v>0</v>
      </c>
      <c r="L86" s="300"/>
      <c r="M86" s="118"/>
      <c r="N86" s="118"/>
      <c r="O86" s="28"/>
      <c r="P86" s="29"/>
    </row>
    <row r="87" ht="48" customHeight="1">
      <c r="A87" t="s" s="278">
        <v>890</v>
      </c>
      <c r="B87" t="s" s="53">
        <f>VLOOKUP($A87,'Questions'!$A$2:$X$333,2,0)</f>
        <v>891</v>
      </c>
      <c r="C87" t="s" s="284">
        <f>VLOOKUP($A87,'Privacy'!$A$13:$E$97,3,0)&amp;""</f>
      </c>
      <c r="D87" t="s" s="272">
        <f>IF(LEFT(VLOOKUP($A87,'Privacy'!$A$13:$E$97,5,0),21)='Auto Responses'!$A$73,'Auto Responses'!$A$74,VLOOKUP($A87,'Privacy'!$A$13:$E$97,4,0))&amp;""</f>
      </c>
      <c r="E87" t="s" s="289">
        <f>VLOOKUP($A87,'Privacy'!$A$13:$E$97,5,0)&amp;""</f>
        <v>1341</v>
      </c>
      <c r="F87" s="281"/>
      <c r="G87" t="s" s="282">
        <f>VLOOKUP($A87,'Questions'!$A$2:$X$333,21,0)&amp;""</f>
        <v>1047</v>
      </c>
      <c r="H87" s="283"/>
      <c r="I87" t="s" s="284">
        <f>VLOOKUP($A87,'Questions'!$A$2:$X$333,23,0)&amp;""</f>
        <v>1051</v>
      </c>
      <c r="J87" s="351"/>
      <c r="K87" t="b" s="352">
        <v>0</v>
      </c>
      <c r="L87" s="300"/>
      <c r="M87" s="118"/>
      <c r="N87" s="118"/>
      <c r="O87" s="28"/>
      <c r="P87" s="29"/>
    </row>
    <row r="88" ht="48" customHeight="1">
      <c r="A88" t="s" s="278">
        <v>893</v>
      </c>
      <c r="B88" t="s" s="53">
        <f>VLOOKUP($A88,'Questions'!$A$2:$X$333,2,0)</f>
        <v>894</v>
      </c>
      <c r="C88" t="s" s="284">
        <f>VLOOKUP($A88,'Privacy'!$A$13:$E$97,3,0)&amp;""</f>
      </c>
      <c r="D88" t="s" s="272">
        <f>IF(LEFT(VLOOKUP($A88,'Privacy'!$A$13:$E$97,5,0),21)='Auto Responses'!$A$73,'Auto Responses'!$A$74,VLOOKUP($A88,'Privacy'!$A$13:$E$97,4,0))&amp;""</f>
      </c>
      <c r="E88" t="s" s="289">
        <f>VLOOKUP($A88,'Privacy'!$A$13:$E$97,5,0)&amp;""</f>
      </c>
      <c r="F88" s="281"/>
      <c r="G88" t="s" s="282">
        <f>VLOOKUP($A88,'Questions'!$A$2:$X$333,21,0)&amp;""</f>
        <v>1052</v>
      </c>
      <c r="H88" s="283"/>
      <c r="I88" t="s" s="284">
        <f>VLOOKUP($A88,'Questions'!$A$2:$X$333,23,0)&amp;""</f>
        <v>1049</v>
      </c>
      <c r="J88" s="351"/>
      <c r="K88" t="b" s="352">
        <v>0</v>
      </c>
      <c r="L88" s="300"/>
      <c r="M88" s="118"/>
      <c r="N88" s="118"/>
      <c r="O88" s="28"/>
      <c r="P88" s="29"/>
    </row>
    <row r="89" ht="48" customHeight="1">
      <c r="A89" t="s" s="278">
        <v>895</v>
      </c>
      <c r="B89" t="s" s="53">
        <f>VLOOKUP($A89,'Questions'!$A$2:$X$333,2,0)</f>
        <v>896</v>
      </c>
      <c r="C89" t="s" s="284">
        <f>VLOOKUP($A89,'Privacy'!$A$13:$E$97,3,0)&amp;""</f>
      </c>
      <c r="D89" t="s" s="272">
        <f>IF(LEFT(VLOOKUP($A89,'Privacy'!$A$13:$E$97,5,0),21)='Auto Responses'!$A$73,'Auto Responses'!$A$74,VLOOKUP($A89,'Privacy'!$A$13:$E$97,4,0))&amp;""</f>
      </c>
      <c r="E89" t="s" s="289">
        <f>VLOOKUP($A89,'Privacy'!$A$13:$E$97,5,0)&amp;""</f>
      </c>
      <c r="F89" s="281"/>
      <c r="G89" t="s" s="282">
        <f>VLOOKUP($A89,'Questions'!$A$2:$X$333,21,0)&amp;""</f>
        <v>1047</v>
      </c>
      <c r="H89" s="283"/>
      <c r="I89" t="s" s="284">
        <f>VLOOKUP($A89,'Questions'!$A$2:$X$333,23,0)&amp;""</f>
        <v>1051</v>
      </c>
      <c r="J89" s="351"/>
      <c r="K89" t="b" s="352">
        <v>0</v>
      </c>
      <c r="L89" s="300"/>
      <c r="M89" s="118"/>
      <c r="N89" s="118"/>
      <c r="O89" s="28"/>
      <c r="P89" s="29"/>
    </row>
    <row r="90" ht="37.35" customHeight="1">
      <c r="A90" t="s" s="30">
        <f>VLOOKUP(LEFT($A91,4),'Auto Responses'!$N$4:$O$38,2,0)&amp;""</f>
        <v>897</v>
      </c>
      <c r="B90" s="31"/>
      <c r="C90" s="51"/>
      <c r="D90" s="51"/>
      <c r="E90" s="292"/>
      <c r="F90" t="s" s="287">
        <v>1036</v>
      </c>
      <c r="G90" t="s" s="288">
        <v>1031</v>
      </c>
      <c r="H90" t="s" s="288">
        <v>1032</v>
      </c>
      <c r="I90" t="s" s="288">
        <v>1033</v>
      </c>
      <c r="J90" t="s" s="288">
        <v>1034</v>
      </c>
      <c r="K90" s="51"/>
      <c r="L90" s="254"/>
      <c r="M90" s="118"/>
      <c r="N90" s="118"/>
      <c r="O90" s="28"/>
      <c r="P90" s="29"/>
    </row>
    <row r="91" ht="48" customHeight="1">
      <c r="A91" t="s" s="278">
        <v>898</v>
      </c>
      <c r="B91" t="s" s="53">
        <f>VLOOKUP($A91,'Questions'!$A$2:$X$333,2,0)</f>
        <v>899</v>
      </c>
      <c r="C91" t="s" s="284">
        <f>VLOOKUP($A91,'Privacy'!$A$13:$E$97,3,0)&amp;""</f>
      </c>
      <c r="D91" t="s" s="272">
        <f>IF(LEFT(VLOOKUP($A91,'Privacy'!$A$13:$E$97,5,0),21)='Auto Responses'!$A$73,'Auto Responses'!$A$74,VLOOKUP($A91,'Privacy'!$A$13:$E$97,4,0))&amp;""</f>
      </c>
      <c r="E91" t="s" s="289">
        <f>VLOOKUP($A91,'Privacy'!$A$13:$E$97,5,0)&amp;""</f>
      </c>
      <c r="F91" s="281"/>
      <c r="G91" t="s" s="282">
        <f>VLOOKUP($A91,'Questions'!$A$2:$X$333,21,0)&amp;""</f>
        <v>1052</v>
      </c>
      <c r="H91" s="283"/>
      <c r="I91" t="s" s="284">
        <f>VLOOKUP($A91,'Questions'!$A$2:$X$333,23,0)&amp;""</f>
        <v>1064</v>
      </c>
      <c r="J91" s="351"/>
      <c r="K91" t="b" s="352">
        <v>0</v>
      </c>
      <c r="L91" s="300"/>
      <c r="M91" s="118"/>
      <c r="N91" s="118"/>
      <c r="O91" s="28"/>
      <c r="P91" s="29"/>
    </row>
    <row r="92" ht="48" customHeight="1">
      <c r="A92" t="s" s="278">
        <v>900</v>
      </c>
      <c r="B92" t="s" s="53">
        <f>VLOOKUP($A92,'Questions'!$A$2:$X$333,2,0)</f>
        <v>901</v>
      </c>
      <c r="C92" t="s" s="284">
        <f>VLOOKUP($A92,'Privacy'!$A$13:$E$97,3,0)&amp;""</f>
      </c>
      <c r="D92" t="s" s="272">
        <f>IF(LEFT(VLOOKUP($A92,'Privacy'!$A$13:$E$97,5,0),21)='Auto Responses'!$A$73,'Auto Responses'!$A$74,VLOOKUP($A92,'Privacy'!$A$13:$E$97,4,0))&amp;""</f>
      </c>
      <c r="E92" t="s" s="289">
        <f>VLOOKUP($A92,'Privacy'!$A$13:$E$97,5,0)&amp;""</f>
      </c>
      <c r="F92" s="281"/>
      <c r="G92" t="s" s="282">
        <f>VLOOKUP($A92,'Questions'!$A$2:$X$333,21,0)&amp;""</f>
        <v>1047</v>
      </c>
      <c r="H92" s="283"/>
      <c r="I92" t="s" s="284">
        <f>VLOOKUP($A92,'Questions'!$A$2:$X$333,23,0)&amp;""</f>
        <v>1064</v>
      </c>
      <c r="J92" s="351"/>
      <c r="K92" t="b" s="352">
        <v>0</v>
      </c>
      <c r="L92" s="300"/>
      <c r="M92" s="118"/>
      <c r="N92" s="118"/>
      <c r="O92" s="28"/>
      <c r="P92" s="29"/>
    </row>
    <row r="93" ht="48" customHeight="1">
      <c r="A93" t="s" s="278">
        <v>902</v>
      </c>
      <c r="B93" t="s" s="53">
        <f>VLOOKUP($A93,'Questions'!$A$2:$X$333,2,0)</f>
        <v>903</v>
      </c>
      <c r="C93" t="s" s="284">
        <f>VLOOKUP($A93,'Privacy'!$A$13:$E$97,3,0)&amp;""</f>
      </c>
      <c r="D93" t="s" s="272">
        <f>IF(LEFT(VLOOKUP($A93,'Privacy'!$A$13:$E$97,5,0),21)='Auto Responses'!$A$73,'Auto Responses'!$A$74,VLOOKUP($A93,'Privacy'!$A$13:$E$97,4,0))&amp;""</f>
      </c>
      <c r="E93" t="s" s="289">
        <f>VLOOKUP($A93,'Privacy'!$A$13:$E$97,5,0)&amp;""</f>
      </c>
      <c r="F93" s="281"/>
      <c r="G93" t="s" s="282">
        <f>VLOOKUP($A93,'Questions'!$A$2:$X$333,21,0)&amp;""</f>
        <v>1047</v>
      </c>
      <c r="H93" s="283"/>
      <c r="I93" t="s" s="284">
        <f>VLOOKUP($A93,'Questions'!$A$2:$X$333,23,0)&amp;""</f>
        <v>1064</v>
      </c>
      <c r="J93" s="351"/>
      <c r="K93" t="b" s="352">
        <v>0</v>
      </c>
      <c r="L93" s="300"/>
      <c r="M93" s="118"/>
      <c r="N93" s="118"/>
      <c r="O93" s="28"/>
      <c r="P93" s="29"/>
    </row>
    <row r="94" ht="48" customHeight="1">
      <c r="A94" t="s" s="278">
        <v>904</v>
      </c>
      <c r="B94" t="s" s="53">
        <f>VLOOKUP($A94,'Questions'!$A$2:$X$333,2,0)</f>
        <v>905</v>
      </c>
      <c r="C94" t="s" s="284">
        <f>VLOOKUP($A94,'Privacy'!$A$13:$E$97,3,0)&amp;""</f>
      </c>
      <c r="D94" t="s" s="272">
        <f>IF(LEFT(VLOOKUP($A94,'Privacy'!$A$13:$E$97,5,0),21)='Auto Responses'!$A$73,'Auto Responses'!$A$74,VLOOKUP($A94,'Privacy'!$A$13:$E$97,4,0))&amp;""</f>
      </c>
      <c r="E94" t="s" s="289">
        <f>VLOOKUP($A94,'Privacy'!$A$13:$E$97,5,0)&amp;""</f>
      </c>
      <c r="F94" s="281"/>
      <c r="G94" t="s" s="282">
        <f>VLOOKUP($A94,'Questions'!$A$2:$X$333,21,0)&amp;""</f>
        <v>1052</v>
      </c>
      <c r="H94" s="283"/>
      <c r="I94" t="s" s="284">
        <f>VLOOKUP($A94,'Questions'!$A$2:$X$333,23,0)&amp;""</f>
        <v>1064</v>
      </c>
      <c r="J94" s="351"/>
      <c r="K94" t="b" s="352">
        <v>0</v>
      </c>
      <c r="L94" s="300"/>
      <c r="M94" s="118"/>
      <c r="N94" s="118"/>
      <c r="O94" s="28"/>
      <c r="P94" s="29"/>
    </row>
    <row r="95" ht="48" customHeight="1">
      <c r="A95" t="s" s="278">
        <v>906</v>
      </c>
      <c r="B95" t="s" s="53">
        <f>VLOOKUP($A95,'Questions'!$A$2:$X$333,2,0)</f>
        <v>907</v>
      </c>
      <c r="C95" t="s" s="284">
        <f>VLOOKUP($A95,'Privacy'!$A$13:$E$97,3,0)&amp;""</f>
      </c>
      <c r="D95" t="s" s="272">
        <f>IF(LEFT(VLOOKUP($A95,'Privacy'!$A$13:$E$97,5,0),21)='Auto Responses'!$A$73,'Auto Responses'!$A$74,VLOOKUP($A95,'Privacy'!$A$13:$E$97,4,0))&amp;""</f>
      </c>
      <c r="E95" t="s" s="289">
        <f>VLOOKUP($A95,'Privacy'!$A$13:$E$97,5,0)&amp;""</f>
      </c>
      <c r="F95" s="281"/>
      <c r="G95" t="s" s="282">
        <f>VLOOKUP($A95,'Questions'!$A$2:$X$333,21,0)&amp;""</f>
        <v>1047</v>
      </c>
      <c r="H95" s="283"/>
      <c r="I95" t="s" s="284">
        <f>VLOOKUP($A95,'Questions'!$A$2:$X$333,23,0)&amp;""</f>
        <v>1064</v>
      </c>
      <c r="J95" s="351"/>
      <c r="K95" t="b" s="352">
        <v>0</v>
      </c>
      <c r="L95" s="300"/>
      <c r="M95" s="118"/>
      <c r="N95" s="118"/>
      <c r="O95" s="28"/>
      <c r="P95" s="29"/>
    </row>
    <row r="96" ht="37.35" customHeight="1">
      <c r="A96" t="s" s="30">
        <f>VLOOKUP(LEFT($A97,4),'Auto Responses'!$N$4:$O$38,2,0)&amp;""</f>
        <v>908</v>
      </c>
      <c r="B96" s="31"/>
      <c r="C96" s="51"/>
      <c r="D96" s="51"/>
      <c r="E96" s="292"/>
      <c r="F96" t="s" s="287">
        <v>1036</v>
      </c>
      <c r="G96" t="s" s="288">
        <v>1031</v>
      </c>
      <c r="H96" t="s" s="288">
        <v>1032</v>
      </c>
      <c r="I96" t="s" s="288">
        <v>1033</v>
      </c>
      <c r="J96" t="s" s="288">
        <v>1034</v>
      </c>
      <c r="K96" s="51"/>
      <c r="L96" s="254"/>
      <c r="M96" s="118"/>
      <c r="N96" s="118"/>
      <c r="O96" s="28"/>
      <c r="P96" s="29"/>
    </row>
    <row r="97" ht="48" customHeight="1">
      <c r="A97" t="s" s="278">
        <v>909</v>
      </c>
      <c r="B97" t="s" s="53">
        <f>VLOOKUP($A97,'Questions'!$A$2:$X$333,2,0)</f>
        <v>910</v>
      </c>
      <c r="C97" t="s" s="284">
        <f>VLOOKUP($A97,'Privacy'!$A$13:$E$97,3,0)&amp;""</f>
      </c>
      <c r="D97" t="s" s="272">
        <f>IF(LEFT(VLOOKUP($A97,'Privacy'!$A$13:$E$97,5,0),21)='Auto Responses'!$A$73,'Auto Responses'!$A$74,VLOOKUP($A97,'Privacy'!$A$13:$E$97,4,0))&amp;""</f>
      </c>
      <c r="E97" t="s" s="289">
        <f>VLOOKUP($A97,'Privacy'!$A$13:$E$97,5,0)&amp;""</f>
      </c>
      <c r="F97" s="281"/>
      <c r="G97" t="s" s="282">
        <f>VLOOKUP($A97,'Questions'!$A$2:$X$333,21,0)&amp;""</f>
        <v>1047</v>
      </c>
      <c r="H97" s="283"/>
      <c r="I97" t="s" s="284">
        <f>VLOOKUP($A97,'Questions'!$A$2:$X$333,23,0)&amp;""</f>
        <v>1064</v>
      </c>
      <c r="J97" s="351"/>
      <c r="K97" t="b" s="352">
        <v>0</v>
      </c>
      <c r="L97" s="300"/>
      <c r="M97" s="118"/>
      <c r="N97" s="118"/>
      <c r="O97" s="28"/>
      <c r="P97" s="29"/>
    </row>
    <row r="98" ht="70.5" customHeight="1">
      <c r="A98" t="s" s="278">
        <v>911</v>
      </c>
      <c r="B98" t="s" s="53">
        <f>VLOOKUP($A98,'Questions'!$A$2:$X$333,2,0)</f>
        <v>912</v>
      </c>
      <c r="C98" t="s" s="284">
        <f>VLOOKUP($A98,'Privacy'!$A$13:$E$97,3,0)&amp;""</f>
      </c>
      <c r="D98" t="s" s="272">
        <f>IF(LEFT(VLOOKUP($A98,'Privacy'!$A$13:$E$97,5,0),21)='Auto Responses'!$A$73,'Auto Responses'!$A$74,VLOOKUP($A98,'Privacy'!$A$13:$E$97,4,0))&amp;""</f>
      </c>
      <c r="E98" t="s" s="289">
        <f>VLOOKUP($A98,'Privacy'!$A$13:$E$97,5,0)&amp;""</f>
      </c>
      <c r="F98" s="281"/>
      <c r="G98" t="s" s="282">
        <f>VLOOKUP($A98,'Questions'!$A$2:$X$333,21,0)&amp;""</f>
        <v>1047</v>
      </c>
      <c r="H98" s="283"/>
      <c r="I98" t="s" s="284">
        <f>VLOOKUP($A98,'Questions'!$A$2:$X$333,23,0)&amp;""</f>
        <v>1064</v>
      </c>
      <c r="J98" s="351"/>
      <c r="K98" t="b" s="352">
        <v>0</v>
      </c>
      <c r="L98" s="300"/>
      <c r="M98" s="118"/>
      <c r="N98" s="118"/>
      <c r="O98" s="28"/>
      <c r="P98" s="29"/>
    </row>
    <row r="99" ht="65.25" customHeight="1">
      <c r="A99" t="s" s="278">
        <v>913</v>
      </c>
      <c r="B99" t="s" s="53">
        <f>VLOOKUP($A99,'Questions'!$A$2:$X$333,2,0)</f>
        <v>914</v>
      </c>
      <c r="C99" t="s" s="284">
        <f>VLOOKUP($A99,'Privacy'!$A$13:$E$97,3,0)&amp;""</f>
      </c>
      <c r="D99" t="s" s="272">
        <f>IF(LEFT(VLOOKUP($A99,'Privacy'!$A$13:$E$97,5,0),21)='Auto Responses'!$A$73,'Auto Responses'!$A$74,VLOOKUP($A99,'Privacy'!$A$13:$E$97,4,0))&amp;""</f>
      </c>
      <c r="E99" t="s" s="289">
        <f>VLOOKUP($A99,'Privacy'!$A$13:$E$97,5,0)&amp;""</f>
      </c>
      <c r="F99" s="281"/>
      <c r="G99" t="s" s="282">
        <f>VLOOKUP($A99,'Questions'!$A$2:$X$333,21,0)&amp;""</f>
        <v>1047</v>
      </c>
      <c r="H99" s="283"/>
      <c r="I99" t="s" s="284">
        <f>VLOOKUP($A99,'Questions'!$A$2:$X$333,23,0)&amp;""</f>
        <v>1064</v>
      </c>
      <c r="J99" s="351"/>
      <c r="K99" t="b" s="352">
        <v>0</v>
      </c>
      <c r="L99" s="300"/>
      <c r="M99" s="118"/>
      <c r="N99" s="118"/>
      <c r="O99" s="28"/>
      <c r="P99" s="29"/>
    </row>
    <row r="100" ht="69.75" customHeight="1">
      <c r="A100" t="s" s="278">
        <v>915</v>
      </c>
      <c r="B100" t="s" s="53">
        <f>VLOOKUP($A100,'Questions'!$A$2:$X$333,2,0)</f>
        <v>916</v>
      </c>
      <c r="C100" t="s" s="284">
        <f>VLOOKUP($A100,'Privacy'!$A$13:$E$97,3,0)&amp;""</f>
      </c>
      <c r="D100" t="s" s="272">
        <f>IF(LEFT(VLOOKUP($A100,'Privacy'!$A$13:$E$97,5,0),21)='Auto Responses'!$A$73,'Auto Responses'!$A$74,VLOOKUP($A100,'Privacy'!$A$13:$E$97,4,0))&amp;""</f>
      </c>
      <c r="E100" t="s" s="289">
        <f>VLOOKUP($A100,'Privacy'!$A$13:$E$97,5,0)&amp;""</f>
      </c>
      <c r="F100" s="281"/>
      <c r="G100" t="s" s="282">
        <f>VLOOKUP($A100,'Questions'!$A$2:$X$333,21,0)&amp;""</f>
        <v>1047</v>
      </c>
      <c r="H100" s="283"/>
      <c r="I100" t="s" s="284">
        <f>VLOOKUP($A100,'Questions'!$A$2:$X$333,23,0)&amp;""</f>
        <v>1064</v>
      </c>
      <c r="J100" s="351"/>
      <c r="K100" t="b" s="352">
        <v>0</v>
      </c>
      <c r="L100" s="300"/>
      <c r="M100" s="118"/>
      <c r="N100" s="118"/>
      <c r="O100" s="28"/>
      <c r="P100" s="29"/>
    </row>
    <row r="101" ht="48" customHeight="1">
      <c r="A101" t="s" s="278">
        <v>917</v>
      </c>
      <c r="B101" t="s" s="53">
        <f>VLOOKUP($A101,'Questions'!$A$2:$X$333,2,0)</f>
        <v>918</v>
      </c>
      <c r="C101" t="s" s="284">
        <f>VLOOKUP($A101,'Privacy'!$A$13:$E$97,3,0)&amp;""</f>
      </c>
      <c r="D101" t="s" s="272">
        <f>IF(LEFT(VLOOKUP($A101,'Privacy'!$A$13:$E$97,5,0),21)='Auto Responses'!$A$73,'Auto Responses'!$A$74,VLOOKUP($A101,'Privacy'!$A$13:$E$97,4,0))&amp;""</f>
      </c>
      <c r="E101" t="s" s="289">
        <f>VLOOKUP($A101,'Privacy'!$A$13:$E$97,5,0)&amp;""</f>
      </c>
      <c r="F101" s="281"/>
      <c r="G101" t="s" s="282">
        <f>VLOOKUP($A101,'Questions'!$A$2:$X$333,21,0)&amp;""</f>
        <v>1047</v>
      </c>
      <c r="H101" s="283"/>
      <c r="I101" t="s" s="284">
        <f>VLOOKUP($A101,'Questions'!$A$2:$X$333,23,0)&amp;""</f>
        <v>1064</v>
      </c>
      <c r="J101" s="351"/>
      <c r="K101" t="b" s="352">
        <v>0</v>
      </c>
      <c r="L101" s="300"/>
      <c r="M101" s="118"/>
      <c r="N101" s="118"/>
      <c r="O101" s="28"/>
      <c r="P101" s="29"/>
    </row>
    <row r="102" ht="66.75" customHeight="1">
      <c r="A102" t="s" s="278">
        <v>919</v>
      </c>
      <c r="B102" t="s" s="53">
        <f>VLOOKUP($A102,'Questions'!$A$2:$X$333,2,0)</f>
        <v>920</v>
      </c>
      <c r="C102" t="s" s="284">
        <f>VLOOKUP($A102,'Privacy'!$A$13:$E$97,3,0)&amp;""</f>
      </c>
      <c r="D102" t="s" s="272">
        <f>IF(LEFT(VLOOKUP($A102,'Privacy'!$A$13:$E$97,5,0),21)='Auto Responses'!$A$73,'Auto Responses'!$A$74,VLOOKUP($A102,'Privacy'!$A$13:$E$97,4,0))&amp;""</f>
      </c>
      <c r="E102" t="s" s="289">
        <f>VLOOKUP($A102,'Privacy'!$A$13:$E$97,5,0)&amp;""</f>
      </c>
      <c r="F102" s="281"/>
      <c r="G102" t="s" s="282">
        <f>VLOOKUP($A102,'Questions'!$A$2:$X$333,21,0)&amp;""</f>
        <v>1047</v>
      </c>
      <c r="H102" s="283"/>
      <c r="I102" t="s" s="284">
        <f>VLOOKUP($A102,'Questions'!$A$2:$X$333,23,0)&amp;""</f>
        <v>1064</v>
      </c>
      <c r="J102" s="351"/>
      <c r="K102" t="b" s="352">
        <v>0</v>
      </c>
      <c r="L102" s="300"/>
      <c r="M102" s="118"/>
      <c r="N102" s="118"/>
      <c r="O102" s="28"/>
      <c r="P102" s="29"/>
    </row>
    <row r="103" ht="51" customHeight="1">
      <c r="A103" t="s" s="278">
        <v>921</v>
      </c>
      <c r="B103" t="s" s="53">
        <f>VLOOKUP($A103,'Questions'!$A$2:$X$333,2,0)</f>
        <v>922</v>
      </c>
      <c r="C103" t="s" s="284">
        <f>VLOOKUP($A103,'Privacy'!$A$13:$E$97,3,0)&amp;""</f>
      </c>
      <c r="D103" t="s" s="272">
        <f>IF(LEFT(VLOOKUP($A103,'Privacy'!$A$13:$E$97,5,0),21)='Auto Responses'!$A$73,'Auto Responses'!$A$74,VLOOKUP($A103,'Privacy'!$A$13:$E$97,4,0))&amp;""</f>
      </c>
      <c r="E103" t="s" s="289">
        <f>VLOOKUP($A103,'Privacy'!$A$13:$E$97,5,0)&amp;""</f>
      </c>
      <c r="F103" s="281"/>
      <c r="G103" t="s" s="282">
        <f>VLOOKUP($A103,'Questions'!$A$2:$X$333,21,0)&amp;""</f>
        <v>1047</v>
      </c>
      <c r="H103" s="283"/>
      <c r="I103" t="s" s="284">
        <f>VLOOKUP($A103,'Questions'!$A$2:$X$333,23,0)&amp;""</f>
        <v>1064</v>
      </c>
      <c r="J103" s="351"/>
      <c r="K103" t="b" s="352">
        <v>0</v>
      </c>
      <c r="L103" s="300"/>
      <c r="M103" s="118"/>
      <c r="N103" s="118"/>
      <c r="O103" s="28"/>
      <c r="P103" s="29"/>
    </row>
    <row r="104" ht="101.25" customHeight="1">
      <c r="A104" t="s" s="278">
        <v>923</v>
      </c>
      <c r="B104" t="s" s="53">
        <f>VLOOKUP($A104,'Questions'!$A$2:$X$333,2,0)</f>
        <v>924</v>
      </c>
      <c r="C104" t="s" s="284">
        <f>VLOOKUP($A104,'Privacy'!$A$13:$E$97,3,0)&amp;""</f>
      </c>
      <c r="D104" t="s" s="272">
        <f>IF(LEFT(VLOOKUP($A104,'Privacy'!$A$13:$E$97,5,0),21)='Auto Responses'!$A$73,'Auto Responses'!$A$74,VLOOKUP($A104,'Privacy'!$A$13:$E$97,4,0))&amp;""</f>
      </c>
      <c r="E104" t="s" s="289">
        <f>VLOOKUP($A104,'Privacy'!$A$13:$E$97,5,0)&amp;""</f>
      </c>
      <c r="F104" s="281"/>
      <c r="G104" t="s" s="282">
        <f>VLOOKUP($A104,'Questions'!$A$2:$X$333,21,0)&amp;""</f>
        <v>1047</v>
      </c>
      <c r="H104" s="283"/>
      <c r="I104" t="s" s="284">
        <f>VLOOKUP($A104,'Questions'!$A$2:$X$333,23,0)&amp;""</f>
        <v>1064</v>
      </c>
      <c r="J104" s="351"/>
      <c r="K104" t="b" s="352">
        <v>0</v>
      </c>
      <c r="L104" s="300"/>
      <c r="M104" s="118"/>
      <c r="N104" s="118"/>
      <c r="O104" s="28"/>
      <c r="P104" s="29"/>
    </row>
    <row r="105" ht="48" customHeight="1">
      <c r="A105" t="s" s="278">
        <v>925</v>
      </c>
      <c r="B105" t="s" s="53">
        <f>VLOOKUP($A105,'Questions'!$A$2:$X$333,2,0)</f>
        <v>926</v>
      </c>
      <c r="C105" t="s" s="284">
        <f>VLOOKUP($A105,'Privacy'!$A$13:$E$97,3,0)&amp;""</f>
      </c>
      <c r="D105" t="s" s="272">
        <f>IF(LEFT(VLOOKUP($A105,'Privacy'!$A$13:$E$97,5,0),21)='Auto Responses'!$A$73,'Auto Responses'!$A$74,VLOOKUP($A105,'Privacy'!$A$13:$E$97,4,0))&amp;""</f>
      </c>
      <c r="E105" t="s" s="289">
        <f>VLOOKUP($A105,'Privacy'!$A$13:$E$97,5,0)&amp;""</f>
      </c>
      <c r="F105" s="281"/>
      <c r="G105" t="s" s="282">
        <f>VLOOKUP($A105,'Questions'!$A$2:$X$333,21,0)&amp;""</f>
        <v>1047</v>
      </c>
      <c r="H105" s="283"/>
      <c r="I105" t="s" s="284">
        <f>VLOOKUP($A105,'Questions'!$A$2:$X$333,23,0)&amp;""</f>
        <v>1064</v>
      </c>
      <c r="J105" s="351"/>
      <c r="K105" t="b" s="352">
        <v>0</v>
      </c>
      <c r="L105" s="300"/>
      <c r="M105" s="118"/>
      <c r="N105" s="118"/>
      <c r="O105" s="28"/>
      <c r="P105" s="29"/>
    </row>
    <row r="106" ht="48" customHeight="1">
      <c r="A106" t="s" s="278">
        <v>927</v>
      </c>
      <c r="B106" t="s" s="53">
        <f>VLOOKUP($A106,'Questions'!$A$2:$X$333,2,0)</f>
        <v>928</v>
      </c>
      <c r="C106" t="s" s="284">
        <f>VLOOKUP($A106,'Privacy'!$A$13:$E$97,3,0)&amp;""</f>
      </c>
      <c r="D106" t="s" s="272">
        <f>IF(LEFT(VLOOKUP($A106,'Privacy'!$A$13:$E$97,5,0),21)='Auto Responses'!$A$73,'Auto Responses'!$A$74,VLOOKUP($A106,'Privacy'!$A$13:$E$97,4,0))&amp;""</f>
      </c>
      <c r="E106" t="s" s="289">
        <f>VLOOKUP($A106,'Privacy'!$A$13:$E$97,5,0)&amp;""</f>
      </c>
      <c r="F106" s="281"/>
      <c r="G106" t="s" s="282">
        <f>VLOOKUP($A106,'Questions'!$A$2:$X$333,21,0)&amp;""</f>
        <v>1047</v>
      </c>
      <c r="H106" s="283"/>
      <c r="I106" t="s" s="284">
        <f>VLOOKUP($A106,'Questions'!$A$2:$X$333,23,0)&amp;""</f>
        <v>1064</v>
      </c>
      <c r="J106" s="351"/>
      <c r="K106" t="b" s="352">
        <v>0</v>
      </c>
      <c r="L106" s="300"/>
      <c r="M106" s="118"/>
      <c r="N106" s="118"/>
      <c r="O106" s="28"/>
      <c r="P106" s="29"/>
    </row>
    <row r="107" ht="48" customHeight="1">
      <c r="A107" t="s" s="278">
        <v>929</v>
      </c>
      <c r="B107" t="s" s="53">
        <f>VLOOKUP($A107,'Questions'!$A$2:$X$333,2,0)</f>
        <v>930</v>
      </c>
      <c r="C107" t="s" s="284">
        <f>VLOOKUP($A107,'Privacy'!$A$13:$E$97,3,0)&amp;""</f>
      </c>
      <c r="D107" t="s" s="272">
        <f>IF(LEFT(VLOOKUP($A107,'Privacy'!$A$13:$E$97,5,0),21)='Auto Responses'!$A$73,'Auto Responses'!$A$74,VLOOKUP($A107,'Privacy'!$A$13:$E$97,4,0))&amp;""</f>
      </c>
      <c r="E107" t="s" s="289">
        <f>VLOOKUP($A107,'Privacy'!$A$13:$E$97,5,0)&amp;""</f>
      </c>
      <c r="F107" s="281"/>
      <c r="G107" t="s" s="282">
        <f>VLOOKUP($A107,'Questions'!$A$2:$X$333,21,0)&amp;""</f>
        <v>1047</v>
      </c>
      <c r="H107" s="283"/>
      <c r="I107" t="s" s="284">
        <f>VLOOKUP($A107,'Questions'!$A$2:$X$333,23,0)&amp;""</f>
        <v>1064</v>
      </c>
      <c r="J107" s="351"/>
      <c r="K107" t="b" s="352">
        <v>0</v>
      </c>
      <c r="L107" s="300"/>
      <c r="M107" s="118"/>
      <c r="N107" s="118"/>
      <c r="O107" s="28"/>
      <c r="P107" s="29"/>
    </row>
    <row r="108" ht="48" customHeight="1">
      <c r="A108" t="s" s="278">
        <v>931</v>
      </c>
      <c r="B108" t="s" s="53">
        <f>VLOOKUP($A108,'Questions'!$A$2:$X$333,2,0)</f>
        <v>932</v>
      </c>
      <c r="C108" t="s" s="284">
        <f>VLOOKUP($A108,'Privacy'!$A$13:$E$97,3,0)&amp;""</f>
      </c>
      <c r="D108" t="s" s="272">
        <f>IF(LEFT(VLOOKUP($A108,'Privacy'!$A$13:$E$97,5,0),21)='Auto Responses'!$A$73,'Auto Responses'!$A$74,VLOOKUP($A108,'Privacy'!$A$13:$E$97,4,0))&amp;""</f>
      </c>
      <c r="E108" t="s" s="289">
        <f>VLOOKUP($A108,'Privacy'!$A$13:$E$97,5,0)&amp;""</f>
      </c>
      <c r="F108" s="281"/>
      <c r="G108" t="s" s="282">
        <f>VLOOKUP($A108,'Questions'!$A$2:$X$333,21,0)&amp;""</f>
        <v>1047</v>
      </c>
      <c r="H108" s="283"/>
      <c r="I108" t="s" s="284">
        <f>VLOOKUP($A108,'Questions'!$A$2:$X$333,23,0)&amp;""</f>
        <v>1064</v>
      </c>
      <c r="J108" s="351"/>
      <c r="K108" t="b" s="352">
        <v>0</v>
      </c>
      <c r="L108" s="300"/>
      <c r="M108" s="118"/>
      <c r="N108" s="118"/>
      <c r="O108" s="28"/>
      <c r="P108" s="29"/>
    </row>
    <row r="109" ht="104.25" customHeight="1">
      <c r="A109" t="s" s="278">
        <v>933</v>
      </c>
      <c r="B109" t="s" s="53">
        <f>VLOOKUP($A109,'Questions'!$A$2:$X$333,2,0)</f>
        <v>934</v>
      </c>
      <c r="C109" t="s" s="284">
        <f>VLOOKUP($A109,'Privacy'!$A$13:$E$97,3,0)&amp;""</f>
      </c>
      <c r="D109" t="s" s="272">
        <f>IF(LEFT(VLOOKUP($A109,'Privacy'!$A$13:$E$97,5,0),21)='Auto Responses'!$A$73,'Auto Responses'!$A$74,VLOOKUP($A109,'Privacy'!$A$13:$E$97,4,0))&amp;""</f>
      </c>
      <c r="E109" t="s" s="289">
        <f>VLOOKUP($A109,'Privacy'!$A$13:$E$97,5,0)&amp;""</f>
      </c>
      <c r="F109" s="281"/>
      <c r="G109" t="s" s="282">
        <f>VLOOKUP($A109,'Questions'!$A$2:$X$333,21,0)&amp;""</f>
        <v>1052</v>
      </c>
      <c r="H109" s="283"/>
      <c r="I109" t="s" s="284">
        <f>VLOOKUP($A109,'Questions'!$A$2:$X$333,23,0)&amp;""</f>
        <v>1064</v>
      </c>
      <c r="J109" s="351"/>
      <c r="K109" t="b" s="352">
        <v>0</v>
      </c>
      <c r="L109" s="300"/>
      <c r="M109" s="118"/>
      <c r="N109" s="118"/>
      <c r="O109" s="28"/>
      <c r="P109" s="29"/>
    </row>
    <row r="110" ht="48" customHeight="1">
      <c r="A110" t="s" s="278">
        <v>935</v>
      </c>
      <c r="B110" t="s" s="53">
        <f>VLOOKUP($A110,'Questions'!$A$2:$X$333,2,0)</f>
        <v>936</v>
      </c>
      <c r="C110" t="s" s="284">
        <f>VLOOKUP($A110,'Privacy'!$A$13:$E$97,3,0)&amp;""</f>
      </c>
      <c r="D110" t="s" s="272">
        <f>IF(LEFT(VLOOKUP($A110,'Privacy'!$A$13:$E$97,5,0),21)='Auto Responses'!$A$73,'Auto Responses'!$A$74,VLOOKUP($A110,'Privacy'!$A$13:$E$97,4,0))&amp;""</f>
      </c>
      <c r="E110" t="s" s="289">
        <f>VLOOKUP($A110,'Privacy'!$A$13:$E$97,5,0)&amp;""</f>
      </c>
      <c r="F110" s="281"/>
      <c r="G110" t="s" s="282">
        <f>VLOOKUP($A110,'Questions'!$A$2:$X$333,21,0)&amp;""</f>
        <v>1047</v>
      </c>
      <c r="H110" s="283"/>
      <c r="I110" t="s" s="284">
        <f>VLOOKUP($A110,'Questions'!$A$2:$X$333,23,0)&amp;""</f>
        <v>1064</v>
      </c>
      <c r="J110" s="351"/>
      <c r="K110" t="b" s="352">
        <v>0</v>
      </c>
      <c r="L110" s="300"/>
      <c r="M110" s="118"/>
      <c r="N110" s="118"/>
      <c r="O110" s="28"/>
      <c r="P110" s="29"/>
    </row>
    <row r="111" ht="48" customHeight="1">
      <c r="A111" t="s" s="278">
        <v>937</v>
      </c>
      <c r="B111" t="s" s="53">
        <f>VLOOKUP($A111,'Questions'!$A$2:$X$333,2,0)</f>
        <v>938</v>
      </c>
      <c r="C111" t="s" s="284">
        <f>VLOOKUP($A111,'Privacy'!$A$13:$E$97,3,0)&amp;""</f>
      </c>
      <c r="D111" t="s" s="272">
        <f>IF(LEFT(VLOOKUP($A111,'Privacy'!$A$13:$E$97,5,0),21)='Auto Responses'!$A$73,'Auto Responses'!$A$74,VLOOKUP($A111,'Privacy'!$A$13:$E$97,4,0))&amp;""</f>
      </c>
      <c r="E111" t="s" s="289">
        <f>VLOOKUP($A111,'Privacy'!$A$13:$E$97,5,0)&amp;""</f>
      </c>
      <c r="F111" s="281"/>
      <c r="G111" t="s" s="282">
        <f>VLOOKUP($A111,'Questions'!$A$2:$X$333,21,0)&amp;""</f>
        <v>1047</v>
      </c>
      <c r="H111" s="283"/>
      <c r="I111" t="s" s="284">
        <f>VLOOKUP($A111,'Questions'!$A$2:$X$333,23,0)&amp;""</f>
        <v>1064</v>
      </c>
      <c r="J111" s="351"/>
      <c r="K111" t="b" s="352">
        <v>0</v>
      </c>
      <c r="L111" s="300"/>
      <c r="M111" s="118"/>
      <c r="N111" s="118"/>
      <c r="O111" s="28"/>
      <c r="P111" s="29"/>
    </row>
    <row r="112" ht="37.35" customHeight="1">
      <c r="A112" t="s" s="30">
        <f>VLOOKUP(LEFT($A113,4),'Auto Responses'!$N$4:$O$38,2,0)&amp;""</f>
        <v>939</v>
      </c>
      <c r="B112" s="31"/>
      <c r="C112" s="51"/>
      <c r="D112" s="51"/>
      <c r="E112" s="292"/>
      <c r="F112" t="s" s="287">
        <v>1036</v>
      </c>
      <c r="G112" t="s" s="288">
        <v>1031</v>
      </c>
      <c r="H112" t="s" s="288">
        <v>1032</v>
      </c>
      <c r="I112" t="s" s="288">
        <v>1033</v>
      </c>
      <c r="J112" t="s" s="288">
        <v>1034</v>
      </c>
      <c r="K112" s="51"/>
      <c r="L112" s="254"/>
      <c r="M112" s="118"/>
      <c r="N112" s="118"/>
      <c r="O112" s="28"/>
      <c r="P112" s="29"/>
    </row>
    <row r="113" ht="48" customHeight="1">
      <c r="A113" t="s" s="278">
        <v>940</v>
      </c>
      <c r="B113" t="s" s="53">
        <f>VLOOKUP($A113,'Questions'!$A$2:$X$333,2,0)</f>
        <v>941</v>
      </c>
      <c r="C113" t="s" s="284">
        <f>VLOOKUP($A113,'Privacy'!$A$13:$E$97,3,0)&amp;""</f>
      </c>
      <c r="D113" t="s" s="272">
        <f>IF(LEFT(VLOOKUP($A113,'Privacy'!$A$13:$E$97,5,0),21)='Auto Responses'!$A$73,'Auto Responses'!$A$74,VLOOKUP($A113,'Privacy'!$A$13:$E$97,4,0))&amp;""</f>
      </c>
      <c r="E113" t="s" s="289">
        <f>VLOOKUP($A113,'Privacy'!$A$13:$E$97,5,0)&amp;""</f>
        <v>1207</v>
      </c>
      <c r="F113" s="281"/>
      <c r="G113" t="s" s="282">
        <f>VLOOKUP($A113,'Questions'!$A$2:$X$333,21,0)&amp;""</f>
        <v>1052</v>
      </c>
      <c r="H113" s="283"/>
      <c r="I113" t="s" s="284">
        <f>VLOOKUP($A113,'Questions'!$A$2:$X$333,23,0)&amp;""</f>
        <v>1064</v>
      </c>
      <c r="J113" s="351"/>
      <c r="K113" t="b" s="352">
        <v>0</v>
      </c>
      <c r="L113" s="300"/>
      <c r="M113" s="118"/>
      <c r="N113" s="118"/>
      <c r="O113" s="28"/>
      <c r="P113" s="29"/>
    </row>
    <row r="114" ht="48" customHeight="1">
      <c r="A114" t="s" s="278">
        <v>942</v>
      </c>
      <c r="B114" t="s" s="53">
        <f>VLOOKUP($A114,'Questions'!$A$2:$X$333,2,0)</f>
        <v>943</v>
      </c>
      <c r="C114" t="s" s="284">
        <f>VLOOKUP($A114,'Privacy'!$A$13:$E$97,3,0)&amp;""</f>
      </c>
      <c r="D114" t="s" s="272">
        <f>IF(LEFT(VLOOKUP($A114,'Privacy'!$A$13:$E$97,5,0),21)='Auto Responses'!$A$73,'Auto Responses'!$A$74,VLOOKUP($A114,'Privacy'!$A$13:$E$97,4,0))&amp;""</f>
      </c>
      <c r="E114" t="s" s="289">
        <f>VLOOKUP($A114,'Privacy'!$A$13:$E$97,5,0)&amp;""</f>
        <v>1207</v>
      </c>
      <c r="F114" s="281"/>
      <c r="G114" t="s" s="282">
        <f>VLOOKUP($A114,'Questions'!$A$2:$X$333,21,0)&amp;""</f>
        <v>1052</v>
      </c>
      <c r="H114" s="283"/>
      <c r="I114" t="s" s="284">
        <f>VLOOKUP($A114,'Questions'!$A$2:$X$333,23,0)&amp;""</f>
        <v>1049</v>
      </c>
      <c r="J114" s="351"/>
      <c r="K114" t="b" s="352">
        <v>0</v>
      </c>
      <c r="L114" s="300"/>
      <c r="M114" s="118"/>
      <c r="N114" s="118"/>
      <c r="O114" s="28"/>
      <c r="P114" s="29"/>
    </row>
    <row r="115" ht="48" customHeight="1">
      <c r="A115" t="s" s="278">
        <v>944</v>
      </c>
      <c r="B115" t="s" s="53">
        <f>VLOOKUP($A115,'Questions'!$A$2:$X$333,2,0)</f>
        <v>945</v>
      </c>
      <c r="C115" t="s" s="284">
        <f>VLOOKUP($A115,'Privacy'!$A$13:$E$97,3,0)&amp;""</f>
      </c>
      <c r="D115" t="s" s="272">
        <f>IF(LEFT(VLOOKUP($A115,'Privacy'!$A$13:$E$97,5,0),21)='Auto Responses'!$A$73,'Auto Responses'!$A$74,VLOOKUP($A115,'Privacy'!$A$13:$E$97,4,0))&amp;""</f>
      </c>
      <c r="E115" t="s" s="289">
        <f>VLOOKUP($A115,'Privacy'!$A$13:$E$97,5,0)&amp;""</f>
        <v>1207</v>
      </c>
      <c r="F115" s="281"/>
      <c r="G115" t="s" s="282">
        <f>VLOOKUP($A115,'Questions'!$A$2:$X$333,21,0)&amp;""</f>
        <v>1047</v>
      </c>
      <c r="H115" s="283"/>
      <c r="I115" t="s" s="284">
        <f>VLOOKUP($A115,'Questions'!$A$2:$X$333,23,0)&amp;""</f>
        <v>1049</v>
      </c>
      <c r="J115" s="351"/>
      <c r="K115" t="b" s="352">
        <v>0</v>
      </c>
      <c r="L115" s="300"/>
      <c r="M115" s="118"/>
      <c r="N115" s="118"/>
      <c r="O115" s="28"/>
      <c r="P115" s="29"/>
    </row>
    <row r="116" ht="48" customHeight="1">
      <c r="A116" t="s" s="278">
        <v>946</v>
      </c>
      <c r="B116" t="s" s="53">
        <f>VLOOKUP($A116,'Questions'!$A$2:$X$333,2,0)</f>
        <v>947</v>
      </c>
      <c r="C116" t="s" s="284">
        <f>VLOOKUP($A116,'Privacy'!$A$13:$E$97,3,0)&amp;""</f>
      </c>
      <c r="D116" t="s" s="272">
        <f>IF(LEFT(VLOOKUP($A116,'Privacy'!$A$13:$E$97,5,0),21)='Auto Responses'!$A$73,'Auto Responses'!$A$74,VLOOKUP($A116,'Privacy'!$A$13:$E$97,4,0))&amp;""</f>
      </c>
      <c r="E116" t="s" s="289">
        <f>VLOOKUP($A116,'Privacy'!$A$13:$E$97,5,0)&amp;""</f>
        <v>1207</v>
      </c>
      <c r="F116" s="281"/>
      <c r="G116" t="s" s="282">
        <f>VLOOKUP($A116,'Questions'!$A$2:$X$333,21,0)&amp;""</f>
        <v>1052</v>
      </c>
      <c r="H116" s="283"/>
      <c r="I116" t="s" s="284">
        <f>VLOOKUP($A116,'Questions'!$A$2:$X$333,23,0)&amp;""</f>
        <v>1064</v>
      </c>
      <c r="J116" s="351"/>
      <c r="K116" t="b" s="352">
        <v>0</v>
      </c>
      <c r="L116" s="300"/>
      <c r="M116" s="118"/>
      <c r="N116" s="118"/>
      <c r="O116" s="28"/>
      <c r="P116" s="29"/>
    </row>
    <row r="117" ht="48" customHeight="1">
      <c r="A117" t="s" s="278">
        <v>948</v>
      </c>
      <c r="B117" t="s" s="53">
        <f>VLOOKUP($A117,'Questions'!$A$2:$X$333,2,0)</f>
        <v>949</v>
      </c>
      <c r="C117" t="s" s="284">
        <f>VLOOKUP($A117,'Privacy'!$A$13:$E$97,3,0)&amp;""</f>
      </c>
      <c r="D117" t="s" s="272">
        <f>IF(LEFT(VLOOKUP($A117,'Privacy'!$A$13:$E$97,5,0),21)='Auto Responses'!$A$73,'Auto Responses'!$A$74,VLOOKUP($A117,'Privacy'!$A$13:$E$97,4,0))&amp;""</f>
      </c>
      <c r="E117" t="s" s="289">
        <f>VLOOKUP($A117,'Privacy'!$A$13:$E$97,5,0)&amp;""</f>
        <v>1207</v>
      </c>
      <c r="F117" s="281"/>
      <c r="G117" t="s" s="282">
        <f>VLOOKUP($A117,'Questions'!$A$2:$X$333,21,0)&amp;""</f>
        <v>1047</v>
      </c>
      <c r="H117" s="283"/>
      <c r="I117" t="s" s="284">
        <f>VLOOKUP($A117,'Questions'!$A$2:$X$333,23,0)&amp;""</f>
        <v>1051</v>
      </c>
      <c r="J117" s="351"/>
      <c r="K117" t="b" s="352">
        <v>0</v>
      </c>
      <c r="L117" s="300"/>
      <c r="M117" s="118"/>
      <c r="N117" s="118"/>
      <c r="O117" s="28"/>
      <c r="P117" s="29"/>
    </row>
    <row r="118" ht="48" customHeight="1">
      <c r="A118" t="s" s="278">
        <v>950</v>
      </c>
      <c r="B118" t="s" s="53">
        <f>VLOOKUP($A118,'Questions'!$A$2:$X$333,2,0)</f>
        <v>951</v>
      </c>
      <c r="C118" t="s" s="284">
        <f>VLOOKUP($A118,'Privacy'!$A$13:$E$97,3,0)&amp;""</f>
      </c>
      <c r="D118" t="s" s="272">
        <f>IF(LEFT(VLOOKUP($A118,'Privacy'!$A$13:$E$97,5,0),21)='Auto Responses'!$A$73,'Auto Responses'!$A$74,VLOOKUP($A118,'Privacy'!$A$13:$E$97,4,0))&amp;""</f>
      </c>
      <c r="E118" t="s" s="289">
        <f>VLOOKUP($A118,'Privacy'!$A$13:$E$97,5,0)&amp;""</f>
        <v>1207</v>
      </c>
      <c r="F118" s="281"/>
      <c r="G118" t="s" s="282">
        <f>VLOOKUP($A118,'Questions'!$A$2:$X$333,21,0)&amp;""</f>
        <v>1052</v>
      </c>
      <c r="H118" s="283"/>
      <c r="I118" t="s" s="284">
        <f>VLOOKUP($A118,'Questions'!$A$2:$X$333,23,0)&amp;""</f>
        <v>1051</v>
      </c>
      <c r="J118" s="351"/>
      <c r="K118" t="b" s="352">
        <v>0</v>
      </c>
      <c r="L118" s="300"/>
      <c r="M118" s="118"/>
      <c r="N118" s="118"/>
      <c r="O118" s="28"/>
      <c r="P118" s="29"/>
    </row>
    <row r="119" ht="48" customHeight="1">
      <c r="A119" t="s" s="278">
        <v>952</v>
      </c>
      <c r="B119" t="s" s="53">
        <f>VLOOKUP($A119,'Questions'!$A$2:$X$333,2,0)</f>
        <v>953</v>
      </c>
      <c r="C119" t="s" s="284">
        <f>VLOOKUP($A119,'Privacy'!$A$13:$E$97,3,0)&amp;""</f>
      </c>
      <c r="D119" t="s" s="272">
        <f>IF(LEFT(VLOOKUP($A119,'Privacy'!$A$13:$E$97,5,0),21)='Auto Responses'!$A$73,'Auto Responses'!$A$74,VLOOKUP($A119,'Privacy'!$A$13:$E$97,4,0))&amp;""</f>
      </c>
      <c r="E119" t="s" s="289">
        <f>VLOOKUP($A119,'Privacy'!$A$13:$E$97,5,0)&amp;""</f>
        <v>1207</v>
      </c>
      <c r="F119" s="281"/>
      <c r="G119" t="s" s="282">
        <f>VLOOKUP($A119,'Questions'!$A$2:$X$333,21,0)&amp;""</f>
        <v>1047</v>
      </c>
      <c r="H119" s="283"/>
      <c r="I119" t="s" s="284">
        <f>VLOOKUP($A119,'Questions'!$A$2:$X$333,23,0)&amp;""</f>
        <v>1051</v>
      </c>
      <c r="J119" s="351"/>
      <c r="K119" t="b" s="352">
        <v>0</v>
      </c>
      <c r="L119" s="300"/>
      <c r="M119" s="118"/>
      <c r="N119" s="118"/>
      <c r="O119" s="28"/>
      <c r="P119" s="29"/>
    </row>
    <row r="120" ht="48" customHeight="1">
      <c r="A120" t="s" s="278">
        <v>954</v>
      </c>
      <c r="B120" t="s" s="53">
        <f>VLOOKUP($A120,'Questions'!$A$2:$X$333,2,0)</f>
        <v>955</v>
      </c>
      <c r="C120" t="s" s="284">
        <f>VLOOKUP($A120,'Privacy'!$A$13:$E$97,3,0)&amp;""</f>
      </c>
      <c r="D120" t="s" s="272">
        <f>IF(LEFT(VLOOKUP($A120,'Privacy'!$A$13:$E$97,5,0),21)='Auto Responses'!$A$73,'Auto Responses'!$A$74,VLOOKUP($A120,'Privacy'!$A$13:$E$97,4,0))&amp;""</f>
      </c>
      <c r="E120" t="s" s="289">
        <f>VLOOKUP($A120,'Privacy'!$A$13:$E$97,5,0)&amp;""</f>
        <v>1207</v>
      </c>
      <c r="F120" s="281"/>
      <c r="G120" t="s" s="282">
        <f>VLOOKUP($A120,'Questions'!$A$2:$X$333,21,0)&amp;""</f>
        <v>1047</v>
      </c>
      <c r="H120" s="283"/>
      <c r="I120" t="s" s="284">
        <f>VLOOKUP($A120,'Questions'!$A$2:$X$333,23,0)&amp;""</f>
        <v>1051</v>
      </c>
      <c r="J120" s="351"/>
      <c r="K120" t="b" s="352">
        <v>0</v>
      </c>
      <c r="L120" s="300"/>
      <c r="M120" s="118"/>
      <c r="N120" s="118"/>
      <c r="O120" s="28"/>
      <c r="P120" s="29"/>
    </row>
    <row r="121" ht="15" customHeight="1">
      <c r="A121" s="353"/>
      <c r="B121" s="81"/>
      <c r="C121" s="81"/>
      <c r="D121" s="81"/>
      <c r="E121" s="81"/>
      <c r="F121" s="81"/>
      <c r="G121" s="81"/>
      <c r="H121" s="81"/>
      <c r="I121" s="81"/>
      <c r="J121" s="81"/>
      <c r="K121" s="81"/>
      <c r="L121" s="29"/>
      <c r="M121" s="118"/>
      <c r="N121" s="118"/>
      <c r="O121" s="28"/>
      <c r="P121" s="29"/>
    </row>
    <row r="122" ht="15" customHeight="1">
      <c r="A122" s="354"/>
      <c r="B122" s="355"/>
      <c r="C122" s="169"/>
      <c r="D122" s="169"/>
      <c r="E122" s="169"/>
      <c r="F122" s="169"/>
      <c r="G122" s="169"/>
      <c r="H122" s="169"/>
      <c r="I122" s="169"/>
      <c r="J122" s="169"/>
      <c r="K122" s="169"/>
      <c r="L122" s="29"/>
      <c r="M122" s="118"/>
      <c r="N122" s="118"/>
      <c r="O122" s="28"/>
      <c r="P122" s="29"/>
    </row>
    <row r="123" ht="37.35" customHeight="1">
      <c r="A123" t="s" s="356">
        <v>1342</v>
      </c>
      <c r="B123" s="357"/>
      <c r="C123" s="358"/>
      <c r="D123" s="358"/>
      <c r="E123" s="358"/>
      <c r="F123" s="359"/>
      <c r="G123" s="360"/>
      <c r="H123" s="360"/>
      <c r="I123" s="360"/>
      <c r="J123" s="360"/>
      <c r="K123" s="360"/>
      <c r="L123" s="254"/>
      <c r="M123" s="118"/>
      <c r="N123" s="118"/>
      <c r="O123" s="28"/>
      <c r="P123" s="29"/>
    </row>
    <row r="124" ht="48" customHeight="1">
      <c r="A124" t="s" s="265">
        <v>1028</v>
      </c>
      <c r="B124" t="s" s="266">
        <v>1029</v>
      </c>
      <c r="C124" t="s" s="267">
        <v>1335</v>
      </c>
      <c r="D124" t="s" s="267">
        <v>42</v>
      </c>
      <c r="E124" t="s" s="268">
        <v>43</v>
      </c>
      <c r="F124" t="s" s="262">
        <v>44</v>
      </c>
      <c r="G124" t="s" s="271">
        <v>1031</v>
      </c>
      <c r="H124" t="s" s="272">
        <v>1032</v>
      </c>
      <c r="I124" t="s" s="272">
        <v>1033</v>
      </c>
      <c r="J124" t="s" s="273">
        <v>1034</v>
      </c>
      <c r="K124" t="s" s="350">
        <v>1035</v>
      </c>
      <c r="L124" s="300"/>
      <c r="M124" s="118"/>
      <c r="N124" s="118"/>
      <c r="O124" s="28"/>
      <c r="P124" s="29"/>
    </row>
    <row r="125" ht="18" customHeight="1">
      <c r="A125" t="s" s="30">
        <f>VLOOKUP(LEFT($A126,4),'Auto Responses'!$N$4:$O$38,2,0)&amp;""</f>
        <v>40</v>
      </c>
      <c r="B125" s="31"/>
      <c r="C125" s="275"/>
      <c r="D125" s="275"/>
      <c r="E125" s="275"/>
      <c r="F125" t="s" s="277">
        <v>1036</v>
      </c>
      <c r="G125" s="51"/>
      <c r="H125" s="51"/>
      <c r="I125" s="51"/>
      <c r="J125" s="51"/>
      <c r="K125" s="51"/>
      <c r="L125" s="361"/>
      <c r="M125" s="118"/>
      <c r="N125" s="118"/>
      <c r="O125" s="28"/>
      <c r="P125" s="29"/>
    </row>
    <row r="126" ht="42.75" customHeight="1">
      <c r="A126" t="s" s="278">
        <v>45</v>
      </c>
      <c r="B126" t="s" s="53">
        <f>VLOOKUP($A126,'Questions'!$A$2:$X$333,2,0)</f>
        <v>46</v>
      </c>
      <c r="C126" t="s" s="284">
        <f>VLOOKUP($A126,'Institution Evaluation'!$A$56:$K$346,3,0)&amp;""</f>
        <v>1047</v>
      </c>
      <c r="D126" t="s" s="284">
        <f>VLOOKUP($A126,'Institution Evaluation'!$A$56:$K$346,4,0)&amp;""</f>
        <v>48</v>
      </c>
      <c r="E126" t="s" s="289">
        <f>VLOOKUP($A126,'Institution Evaluation'!$A$56:$K$346,5,0)&amp;""</f>
        <v>1048</v>
      </c>
      <c r="F126" t="s" s="362">
        <f>VLOOKUP($A126,'Institution Evaluation'!$A$56:$K$346,6,0)&amp;""</f>
      </c>
      <c r="G126" t="s" s="282">
        <f>VLOOKUP($A126,'Institution Evaluation'!$A$56:$K$346,7,0)&amp;""</f>
        <v>1047</v>
      </c>
      <c r="H126" t="s" s="363">
        <f>VLOOKUP($A126,'Institution Evaluation'!$A$56:$K$346,8,0)&amp;""</f>
      </c>
      <c r="I126" t="s" s="284">
        <f>VLOOKUP($A126,'Institution Evaluation'!$A$56:$K$346,9,0)&amp;""</f>
        <v>1049</v>
      </c>
      <c r="J126" t="s" s="364">
        <f>VLOOKUP($A126,'Institution Evaluation'!$A$56:$K$346,10,0)&amp;""</f>
      </c>
      <c r="K126" t="s" s="284">
        <f>IF(VLOOKUP($A126,'Institution Evaluation'!$A$56:$K$346,10,0)=TRUE,"Yes","")</f>
      </c>
      <c r="L126" t="s" s="365">
        <f>IF(VLOOKUP($A126,'Institution Evaluation'!$A$56:$K$346,10,0)=TRUE,"Yes","")</f>
      </c>
      <c r="M126" s="366"/>
      <c r="N126" s="366"/>
      <c r="O126" s="208"/>
      <c r="P126" s="29"/>
    </row>
    <row r="127" ht="75" customHeight="1">
      <c r="A127" t="s" s="278">
        <v>50</v>
      </c>
      <c r="B127" t="s" s="53">
        <f>VLOOKUP($A127,'Questions'!$A$2:$X$333,2,0)</f>
        <v>51</v>
      </c>
      <c r="C127" t="s" s="367">
        <f>VLOOKUP($A127,'Institution Evaluation'!$A$56:$K$346,3,0)&amp;""</f>
      </c>
      <c r="D127" t="s" s="367">
        <f>VLOOKUP($A127,'Institution Evaluation'!$A$56:$K$346,4,0)&amp;""</f>
        <v>52</v>
      </c>
      <c r="E127" t="s" s="368">
        <f>VLOOKUP($A127,'Institution Evaluation'!$A$56:$K$346,5,0)&amp;""</f>
        <v>1050</v>
      </c>
      <c r="F127" t="s" s="362">
        <f>VLOOKUP($A127,'Institution Evaluation'!$A$56:$K$346,6,0)&amp;""</f>
      </c>
      <c r="G127" t="s" s="369">
        <f>VLOOKUP($A127,'Institution Evaluation'!$A$56:$K$346,7,0)&amp;""</f>
        <v>1038</v>
      </c>
      <c r="H127" t="s" s="363">
        <f>VLOOKUP($A127,'Institution Evaluation'!$A$56:$K$346,8,0)&amp;""</f>
      </c>
      <c r="I127" t="s" s="367">
        <f>VLOOKUP($A127,'Institution Evaluation'!$A$56:$K$346,9,0)&amp;""</f>
        <v>1051</v>
      </c>
      <c r="J127" t="s" s="364">
        <f>VLOOKUP($A127,'Institution Evaluation'!$A$56:$K$346,10,0)&amp;""</f>
      </c>
      <c r="K127" t="s" s="367">
        <f>IF(VLOOKUP($A127,'Institution Evaluation'!$A$56:$K$346,10,0)=TRUE,"Yes","")</f>
      </c>
      <c r="L127" s="370"/>
      <c r="M127" s="118"/>
      <c r="N127" s="118"/>
      <c r="O127" s="28"/>
      <c r="P127" s="29"/>
    </row>
    <row r="128" ht="28.5" customHeight="1">
      <c r="A128" t="s" s="278">
        <v>54</v>
      </c>
      <c r="B128" t="s" s="53">
        <f>VLOOKUP($A128,'Questions'!$A$2:$X$333,2,0)</f>
        <v>55</v>
      </c>
      <c r="C128" t="s" s="367">
        <f>VLOOKUP($A128,'Institution Evaluation'!$A$56:$K$346,3,0)&amp;""</f>
        <v>1047</v>
      </c>
      <c r="D128" t="s" s="367">
        <f>VLOOKUP($A128,'Institution Evaluation'!$A$56:$K$346,4,0)&amp;""</f>
        <v>56</v>
      </c>
      <c r="E128" t="s" s="368">
        <f>VLOOKUP($A128,'Institution Evaluation'!$A$56:$K$346,5,0)&amp;""</f>
      </c>
      <c r="F128" t="s" s="362">
        <f>VLOOKUP($A128,'Institution Evaluation'!$A$56:$K$346,6,0)&amp;""</f>
      </c>
      <c r="G128" t="s" s="369">
        <f>VLOOKUP($A128,'Institution Evaluation'!$A$56:$K$346,7,0)&amp;""</f>
        <v>1047</v>
      </c>
      <c r="H128" t="s" s="363">
        <f>VLOOKUP($A128,'Institution Evaluation'!$A$56:$K$346,8,0)&amp;""</f>
      </c>
      <c r="I128" t="s" s="367">
        <f>VLOOKUP($A128,'Institution Evaluation'!$A$56:$K$346,9,0)&amp;""</f>
        <v>1051</v>
      </c>
      <c r="J128" t="s" s="364">
        <f>VLOOKUP($A128,'Institution Evaluation'!$A$56:$K$346,10,0)&amp;""</f>
      </c>
      <c r="K128" t="s" s="367">
        <f>IF(VLOOKUP($A128,'Institution Evaluation'!$A$56:$K$346,10,0)=TRUE,"Yes","")</f>
      </c>
      <c r="L128" s="254"/>
      <c r="M128" s="118"/>
      <c r="N128" s="118"/>
      <c r="O128" s="28"/>
      <c r="P128" s="29"/>
    </row>
    <row r="129" ht="28.5" customHeight="1">
      <c r="A129" t="s" s="278">
        <v>57</v>
      </c>
      <c r="B129" t="s" s="53">
        <f>VLOOKUP($A129,'Questions'!$A$2:$X$333,2,0)</f>
        <v>58</v>
      </c>
      <c r="C129" t="s" s="367">
        <f>VLOOKUP($A129,'Institution Evaluation'!$A$56:$K$346,3,0)&amp;""</f>
        <v>1052</v>
      </c>
      <c r="D129" t="s" s="367">
        <f>VLOOKUP($A129,'Institution Evaluation'!$A$56:$K$346,4,0)&amp;""</f>
      </c>
      <c r="E129" t="s" s="368">
        <f>VLOOKUP($A129,'Institution Evaluation'!$A$56:$K$346,5,0)&amp;""</f>
        <v>1053</v>
      </c>
      <c r="F129" t="s" s="362">
        <f>VLOOKUP($A129,'Institution Evaluation'!$A$56:$K$346,6,0)&amp;""</f>
      </c>
      <c r="G129" t="s" s="369">
        <f>VLOOKUP($A129,'Institution Evaluation'!$A$56:$K$346,7,0)&amp;""</f>
        <v>1047</v>
      </c>
      <c r="H129" t="s" s="363">
        <f>VLOOKUP($A129,'Institution Evaluation'!$A$56:$K$346,8,0)&amp;""</f>
      </c>
      <c r="I129" t="s" s="367">
        <f>VLOOKUP($A129,'Institution Evaluation'!$A$56:$K$346,9,0)&amp;""</f>
        <v>1051</v>
      </c>
      <c r="J129" t="s" s="364">
        <f>VLOOKUP($A129,'Institution Evaluation'!$A$56:$K$346,10,0)&amp;""</f>
      </c>
      <c r="K129" t="s" s="367">
        <f>IF(VLOOKUP($A129,'Institution Evaluation'!$A$56:$K$346,10,0)=TRUE,"Yes","")</f>
      </c>
      <c r="L129" s="254"/>
      <c r="M129" s="118"/>
      <c r="N129" s="118"/>
      <c r="O129" s="28"/>
      <c r="P129" s="29"/>
    </row>
    <row r="130" ht="18" customHeight="1">
      <c r="A130" t="s" s="30">
        <f>VLOOKUP(LEFT($A131,4),'Auto Responses'!$N$4:$O$38,2,0)&amp;""</f>
        <v>65</v>
      </c>
      <c r="B130" s="31"/>
      <c r="C130" s="51"/>
      <c r="D130" s="51"/>
      <c r="E130" s="292"/>
      <c r="F130" t="s" s="287">
        <v>1036</v>
      </c>
      <c r="G130" t="s" s="288">
        <v>1031</v>
      </c>
      <c r="H130" t="s" s="288">
        <v>1032</v>
      </c>
      <c r="I130" t="s" s="288">
        <v>1033</v>
      </c>
      <c r="J130" t="s" s="288">
        <v>1034</v>
      </c>
      <c r="K130" s="51"/>
      <c r="L130" s="254"/>
      <c r="M130" s="118"/>
      <c r="N130" s="118"/>
      <c r="O130" s="28"/>
      <c r="P130" s="29"/>
    </row>
    <row r="131" ht="42.75" customHeight="1">
      <c r="A131" t="s" s="278">
        <v>76</v>
      </c>
      <c r="B131" t="s" s="53">
        <f>VLOOKUP($A131,'Questions'!$A$2:$X$333,2,0)</f>
        <v>77</v>
      </c>
      <c r="C131" t="s" s="367">
        <f>VLOOKUP($A131,'Institution Evaluation'!$A$56:$K$346,3,0)&amp;""</f>
        <v>1052</v>
      </c>
      <c r="D131" t="s" s="367">
        <f>VLOOKUP($A131,'Institution Evaluation'!$A$56:$K$346,4,0)&amp;""</f>
      </c>
      <c r="E131" t="s" s="368">
        <f>VLOOKUP($A131,'Institution Evaluation'!$A$56:$K$346,5,0)&amp;""</f>
        <v>1058</v>
      </c>
      <c r="F131" t="s" s="362">
        <f>VLOOKUP($A131,'Institution Evaluation'!$A$56:$K$346,6,0)&amp;""</f>
      </c>
      <c r="G131" t="s" s="369">
        <f>VLOOKUP($A131,'Institution Evaluation'!$A$56:$K$346,7,0)&amp;""</f>
        <v>1038</v>
      </c>
      <c r="H131" t="s" s="363">
        <f>VLOOKUP($A131,'Institution Evaluation'!$A$56:$K$346,8,0)&amp;""</f>
      </c>
      <c r="I131" t="s" s="367">
        <f>VLOOKUP($A131,'Institution Evaluation'!$A$56:$K$346,9,0)&amp;""</f>
      </c>
      <c r="J131" t="s" s="364">
        <f>VLOOKUP($A131,'Institution Evaluation'!$A$56:$K$346,10,0)&amp;""</f>
      </c>
      <c r="K131" t="s" s="367">
        <f>IF(VLOOKUP($A131,'Institution Evaluation'!$A$56:$K$346,10,0)=TRUE,"Yes","")</f>
      </c>
      <c r="L131" s="254"/>
      <c r="M131" s="118"/>
      <c r="N131" s="118"/>
      <c r="O131" s="28"/>
      <c r="P131" s="29"/>
    </row>
    <row r="132" ht="90" customHeight="1">
      <c r="A132" t="s" s="278">
        <v>79</v>
      </c>
      <c r="B132" t="s" s="53">
        <f>VLOOKUP($A132,'Questions'!$A$2:$X$333,2,0)</f>
        <v>80</v>
      </c>
      <c r="C132" t="s" s="367">
        <f>VLOOKUP($A132,'Institution Evaluation'!$A$56:$K$346,3,0)&amp;""</f>
        <v>1052</v>
      </c>
      <c r="D132" t="s" s="367">
        <f>VLOOKUP($A132,'Institution Evaluation'!$A$56:$K$346,4,0)&amp;""</f>
      </c>
      <c r="E132" t="s" s="368">
        <f>VLOOKUP($A132,'Institution Evaluation'!$A$56:$K$346,5,0)&amp;""</f>
        <v>1059</v>
      </c>
      <c r="F132" t="s" s="362">
        <f>VLOOKUP($A132,'Institution Evaluation'!$A$56:$K$346,6,0)&amp;""</f>
      </c>
      <c r="G132" t="s" s="369">
        <f>VLOOKUP($A132,'Institution Evaluation'!$A$56:$K$346,7,0)&amp;""</f>
        <v>1038</v>
      </c>
      <c r="H132" t="s" s="363">
        <f>VLOOKUP($A132,'Institution Evaluation'!$A$56:$K$346,8,0)&amp;""</f>
      </c>
      <c r="I132" t="s" s="367">
        <f>VLOOKUP($A132,'Institution Evaluation'!$A$56:$K$346,9,0)&amp;""</f>
      </c>
      <c r="J132" t="s" s="364">
        <f>VLOOKUP($A132,'Institution Evaluation'!$A$56:$K$346,10,0)&amp;""</f>
      </c>
      <c r="K132" t="s" s="367">
        <f>IF(VLOOKUP($A132,'Institution Evaluation'!$A$56:$K$346,10,0)=TRUE,"Yes","")</f>
      </c>
      <c r="L132" s="254"/>
      <c r="M132" s="118"/>
      <c r="N132" s="118"/>
      <c r="O132" s="28"/>
      <c r="P132" s="29"/>
    </row>
    <row r="133" ht="90" customHeight="1">
      <c r="A133" t="s" s="278">
        <v>82</v>
      </c>
      <c r="B133" t="s" s="53">
        <f>VLOOKUP($A133,'Questions'!$A$2:$X$333,2,0)</f>
        <v>83</v>
      </c>
      <c r="C133" t="s" s="367">
        <f>VLOOKUP($A133,'Institution Evaluation'!$A$56:$K$346,3,0)&amp;""</f>
        <v>1052</v>
      </c>
      <c r="D133" t="s" s="367">
        <f>VLOOKUP($A133,'Institution Evaluation'!$A$56:$K$346,4,0)&amp;""</f>
      </c>
      <c r="E133" t="s" s="368">
        <f>VLOOKUP($A133,'Institution Evaluation'!$A$56:$K$346,5,0)&amp;""</f>
        <v>1060</v>
      </c>
      <c r="F133" t="s" s="362">
        <f>VLOOKUP($A133,'Institution Evaluation'!$A$56:$K$346,6,0)&amp;""</f>
      </c>
      <c r="G133" t="s" s="369">
        <f>VLOOKUP($A133,'Institution Evaluation'!$A$56:$K$346,7,0)&amp;""</f>
        <v>1038</v>
      </c>
      <c r="H133" t="s" s="363">
        <f>VLOOKUP($A133,'Institution Evaluation'!$A$56:$K$346,8,0)&amp;""</f>
      </c>
      <c r="I133" t="s" s="367">
        <f>VLOOKUP($A133,'Institution Evaluation'!$A$56:$K$346,9,0)&amp;""</f>
      </c>
      <c r="J133" t="s" s="364">
        <f>VLOOKUP($A133,'Institution Evaluation'!$A$56:$K$346,10,0)&amp;""</f>
      </c>
      <c r="K133" t="s" s="367">
        <f>IF(VLOOKUP($A133,'Institution Evaluation'!$A$56:$K$346,10,0)=TRUE,"Yes","")</f>
      </c>
      <c r="L133" s="254"/>
      <c r="M133" s="118"/>
      <c r="N133" s="118"/>
      <c r="O133" s="28"/>
      <c r="P133" s="29"/>
    </row>
    <row r="134" ht="75" customHeight="1">
      <c r="A134" t="s" s="278">
        <v>88</v>
      </c>
      <c r="B134" t="s" s="53">
        <f>VLOOKUP($A134,'Questions'!$A$2:$X$333,2,0)</f>
        <v>89</v>
      </c>
      <c r="C134" t="s" s="367">
        <f>VLOOKUP($A134,'Institution Evaluation'!$A$56:$K$346,3,0)&amp;""</f>
        <v>1052</v>
      </c>
      <c r="D134" t="s" s="367">
        <f>VLOOKUP($A134,'Institution Evaluation'!$A$56:$K$346,4,0)&amp;""</f>
      </c>
      <c r="E134" t="s" s="368">
        <f>VLOOKUP($A134,'Institution Evaluation'!$A$56:$K$346,5,0)&amp;""</f>
        <v>1062</v>
      </c>
      <c r="F134" t="s" s="362">
        <f>VLOOKUP($A134,'Institution Evaluation'!$A$56:$K$346,6,0)&amp;""</f>
      </c>
      <c r="G134" t="s" s="369">
        <f>VLOOKUP($A134,'Institution Evaluation'!$A$56:$K$346,7,0)&amp;""</f>
        <v>1038</v>
      </c>
      <c r="H134" t="s" s="363">
        <f>VLOOKUP($A134,'Institution Evaluation'!$A$56:$K$346,8,0)&amp;""</f>
      </c>
      <c r="I134" t="s" s="367">
        <f>VLOOKUP($A134,'Institution Evaluation'!$A$56:$K$346,9,0)&amp;""</f>
      </c>
      <c r="J134" t="s" s="364">
        <f>VLOOKUP($A134,'Institution Evaluation'!$A$56:$K$346,10,0)&amp;""</f>
      </c>
      <c r="K134" t="s" s="367">
        <f>IF(VLOOKUP($A134,'Institution Evaluation'!$A$56:$K$346,10,0)=TRUE,"Yes","")</f>
      </c>
      <c r="L134" s="254"/>
      <c r="M134" s="118"/>
      <c r="N134" s="118"/>
      <c r="O134" s="28"/>
      <c r="P134" s="29"/>
    </row>
    <row r="135" ht="18" customHeight="1">
      <c r="A135" t="s" s="30">
        <f>VLOOKUP(LEFT($A136,4),'Auto Responses'!$N$4:$O$38,2,0)&amp;""</f>
        <v>102</v>
      </c>
      <c r="B135" s="31"/>
      <c r="C135" s="51"/>
      <c r="D135" s="51"/>
      <c r="E135" s="292"/>
      <c r="F135" t="s" s="287">
        <v>1036</v>
      </c>
      <c r="G135" t="s" s="288">
        <v>1031</v>
      </c>
      <c r="H135" t="s" s="288">
        <v>1032</v>
      </c>
      <c r="I135" t="s" s="288">
        <v>1033</v>
      </c>
      <c r="J135" t="s" s="288">
        <v>1034</v>
      </c>
      <c r="K135" s="51"/>
      <c r="L135" s="254"/>
      <c r="M135" s="118"/>
      <c r="N135" s="118"/>
      <c r="O135" s="28"/>
      <c r="P135" s="29"/>
    </row>
    <row r="136" ht="42.75" customHeight="1">
      <c r="A136" t="s" s="278">
        <v>103</v>
      </c>
      <c r="B136" t="s" s="53">
        <f>VLOOKUP($A136,'Questions'!$A$2:$X$333,2,0)</f>
        <v>104</v>
      </c>
      <c r="C136" t="s" s="367">
        <f>VLOOKUP($A136,'Institution Evaluation'!$A$56:$K$346,3,0)&amp;""</f>
        <v>1052</v>
      </c>
      <c r="D136" t="s" s="367">
        <f>VLOOKUP($A136,'Institution Evaluation'!$A$56:$K$346,4,0)&amp;""</f>
      </c>
      <c r="E136" t="s" s="368">
        <f>VLOOKUP($A136,'Institution Evaluation'!$A$56:$K$346,5,0)&amp;""</f>
      </c>
      <c r="F136" t="s" s="362">
        <f>VLOOKUP($A136,'Institution Evaluation'!$A$56:$K$346,6,0)&amp;""</f>
      </c>
      <c r="G136" t="s" s="369">
        <f>VLOOKUP($A136,'Institution Evaluation'!$A$56:$K$346,7,0)&amp;""</f>
        <v>1047</v>
      </c>
      <c r="H136" t="s" s="363">
        <f>VLOOKUP($A136,'Institution Evaluation'!$A$56:$K$346,8,0)&amp;""</f>
      </c>
      <c r="I136" t="s" s="367">
        <f>VLOOKUP($A136,'Institution Evaluation'!$A$56:$K$346,9,0)&amp;""</f>
        <v>1049</v>
      </c>
      <c r="J136" t="s" s="364">
        <f>VLOOKUP($A136,'Institution Evaluation'!$A$56:$K$346,10,0)&amp;""</f>
      </c>
      <c r="K136" t="s" s="367">
        <f>IF(VLOOKUP($A136,'Institution Evaluation'!$A$56:$K$346,10,0)=TRUE,"Yes","")</f>
      </c>
      <c r="L136" s="254"/>
      <c r="M136" s="118"/>
      <c r="N136" s="118"/>
      <c r="O136" s="28"/>
      <c r="P136" s="29"/>
    </row>
    <row r="137" ht="15" customHeight="1">
      <c r="A137" t="s" s="278">
        <v>107</v>
      </c>
      <c r="B137" t="s" s="53">
        <f>VLOOKUP($A137,'Questions'!$A$2:$X$333,2,0)</f>
        <v>108</v>
      </c>
      <c r="C137" t="s" s="367">
        <f>VLOOKUP($A137,'Institution Evaluation'!$A$56:$K$346,3,0)&amp;""</f>
        <v>1052</v>
      </c>
      <c r="D137" t="s" s="367">
        <f>VLOOKUP($A137,'Institution Evaluation'!$A$56:$K$346,4,0)&amp;""</f>
      </c>
      <c r="E137" t="s" s="368">
        <f>VLOOKUP($A137,'Institution Evaluation'!$A$56:$K$346,5,0)&amp;""</f>
        <v>1063</v>
      </c>
      <c r="F137" t="s" s="362">
        <f>VLOOKUP($A137,'Institution Evaluation'!$A$56:$K$346,6,0)&amp;""</f>
      </c>
      <c r="G137" t="s" s="369">
        <f>VLOOKUP($A137,'Institution Evaluation'!$A$56:$K$346,7,0)&amp;""</f>
        <v>1047</v>
      </c>
      <c r="H137" t="s" s="363">
        <f>VLOOKUP($A137,'Institution Evaluation'!$A$56:$K$346,8,0)&amp;""</f>
      </c>
      <c r="I137" t="s" s="367">
        <f>VLOOKUP($A137,'Institution Evaluation'!$A$56:$K$346,9,0)&amp;""</f>
        <v>1064</v>
      </c>
      <c r="J137" t="s" s="364">
        <f>VLOOKUP($A137,'Institution Evaluation'!$A$56:$K$346,10,0)&amp;""</f>
      </c>
      <c r="K137" t="s" s="367">
        <f>IF(VLOOKUP($A137,'Institution Evaluation'!$A$56:$K$346,10,0)=TRUE,"Yes","")</f>
      </c>
      <c r="L137" s="254"/>
      <c r="M137" s="118"/>
      <c r="N137" s="118"/>
      <c r="O137" s="28"/>
      <c r="P137" s="29"/>
    </row>
    <row r="138" ht="42.75" customHeight="1">
      <c r="A138" t="s" s="278">
        <v>110</v>
      </c>
      <c r="B138" t="s" s="53">
        <f>VLOOKUP($A138,'Questions'!$A$2:$X$333,2,0)</f>
        <v>111</v>
      </c>
      <c r="C138" t="s" s="367">
        <f>VLOOKUP($A138,'Institution Evaluation'!$A$56:$K$346,3,0)&amp;""</f>
        <v>1052</v>
      </c>
      <c r="D138" t="s" s="367">
        <f>VLOOKUP($A138,'Institution Evaluation'!$A$56:$K$346,4,0)&amp;""</f>
      </c>
      <c r="E138" t="s" s="368">
        <f>VLOOKUP($A138,'Institution Evaluation'!$A$56:$K$346,5,0)&amp;""</f>
        <v>1065</v>
      </c>
      <c r="F138" t="s" s="362">
        <f>VLOOKUP($A138,'Institution Evaluation'!$A$56:$K$346,6,0)&amp;""</f>
      </c>
      <c r="G138" t="s" s="369">
        <f>VLOOKUP($A138,'Institution Evaluation'!$A$56:$K$346,7,0)&amp;""</f>
        <v>1047</v>
      </c>
      <c r="H138" t="s" s="363">
        <f>VLOOKUP($A138,'Institution Evaluation'!$A$56:$K$346,8,0)&amp;""</f>
      </c>
      <c r="I138" t="s" s="367">
        <f>VLOOKUP($A138,'Institution Evaluation'!$A$56:$K$346,9,0)&amp;""</f>
        <v>1064</v>
      </c>
      <c r="J138" t="s" s="364">
        <f>VLOOKUP($A138,'Institution Evaluation'!$A$56:$K$346,10,0)&amp;""</f>
      </c>
      <c r="K138" t="s" s="367">
        <f>IF(VLOOKUP($A138,'Institution Evaluation'!$A$56:$K$346,10,0)=TRUE,"Yes","")</f>
      </c>
      <c r="L138" s="254"/>
      <c r="M138" s="118"/>
      <c r="N138" s="118"/>
      <c r="O138" s="28"/>
      <c r="P138" s="29"/>
    </row>
    <row r="139" ht="42.75" customHeight="1">
      <c r="A139" t="s" s="278">
        <v>113</v>
      </c>
      <c r="B139" t="s" s="53">
        <f>VLOOKUP($A139,'Questions'!$A$2:$X$333,2,0)</f>
        <v>114</v>
      </c>
      <c r="C139" t="s" s="367">
        <f>VLOOKUP($A139,'Institution Evaluation'!$A$56:$K$346,3,0)&amp;""</f>
        <v>1052</v>
      </c>
      <c r="D139" t="s" s="367">
        <f>VLOOKUP($A139,'Institution Evaluation'!$A$56:$K$346,4,0)&amp;""</f>
        <v>115</v>
      </c>
      <c r="E139" t="s" s="368">
        <f>VLOOKUP($A139,'Institution Evaluation'!$A$56:$K$346,5,0)&amp;""</f>
        <v>1066</v>
      </c>
      <c r="F139" t="s" s="362">
        <f>VLOOKUP($A139,'Institution Evaluation'!$A$56:$K$346,6,0)&amp;""</f>
      </c>
      <c r="G139" t="s" s="369">
        <f>VLOOKUP($A139,'Institution Evaluation'!$A$56:$K$346,7,0)&amp;""</f>
        <v>1047</v>
      </c>
      <c r="H139" t="s" s="363">
        <f>VLOOKUP($A139,'Institution Evaluation'!$A$56:$K$346,8,0)&amp;""</f>
      </c>
      <c r="I139" t="s" s="367">
        <f>VLOOKUP($A139,'Institution Evaluation'!$A$56:$K$346,9,0)&amp;""</f>
        <v>1064</v>
      </c>
      <c r="J139" t="s" s="364">
        <f>VLOOKUP($A139,'Institution Evaluation'!$A$56:$K$346,10,0)&amp;""</f>
      </c>
      <c r="K139" t="s" s="367">
        <f>IF(VLOOKUP($A139,'Institution Evaluation'!$A$56:$K$346,10,0)=TRUE,"Yes","")</f>
      </c>
      <c r="L139" s="254"/>
      <c r="M139" s="118"/>
      <c r="N139" s="118"/>
      <c r="O139" s="28"/>
      <c r="P139" s="29"/>
    </row>
    <row r="140" ht="15" customHeight="1">
      <c r="A140" t="s" s="278">
        <v>117</v>
      </c>
      <c r="B140" t="s" s="53">
        <f>VLOOKUP($A140,'Questions'!$A$2:$X$333,2,0)</f>
        <v>118</v>
      </c>
      <c r="C140" t="s" s="367">
        <f>VLOOKUP($A140,'Institution Evaluation'!$A$56:$K$346,3,0)&amp;""</f>
        <v>1052</v>
      </c>
      <c r="D140" t="s" s="367">
        <f>VLOOKUP($A140,'Institution Evaluation'!$A$56:$K$346,4,0)&amp;""</f>
        <v>119</v>
      </c>
      <c r="E140" t="s" s="368">
        <f>VLOOKUP($A140,'Institution Evaluation'!$A$56:$K$346,5,0)&amp;""</f>
        <v>1067</v>
      </c>
      <c r="F140" t="s" s="362">
        <f>VLOOKUP($A140,'Institution Evaluation'!$A$56:$K$346,6,0)&amp;""</f>
      </c>
      <c r="G140" t="s" s="369">
        <f>VLOOKUP($A140,'Institution Evaluation'!$A$56:$K$346,7,0)&amp;""</f>
        <v>1047</v>
      </c>
      <c r="H140" t="s" s="363">
        <f>VLOOKUP($A140,'Institution Evaluation'!$A$56:$K$346,8,0)&amp;""</f>
      </c>
      <c r="I140" t="s" s="367">
        <f>VLOOKUP($A140,'Institution Evaluation'!$A$56:$K$346,9,0)&amp;""</f>
        <v>1064</v>
      </c>
      <c r="J140" t="s" s="364">
        <f>VLOOKUP($A140,'Institution Evaluation'!$A$56:$K$346,10,0)&amp;""</f>
      </c>
      <c r="K140" t="s" s="367">
        <f>IF(VLOOKUP($A140,'Institution Evaluation'!$A$56:$K$346,10,0)=TRUE,"Yes","")</f>
      </c>
      <c r="L140" s="254"/>
      <c r="M140" s="118"/>
      <c r="N140" s="118"/>
      <c r="O140" s="28"/>
      <c r="P140" s="29"/>
    </row>
    <row r="141" ht="42.75" customHeight="1">
      <c r="A141" t="s" s="278">
        <v>121</v>
      </c>
      <c r="B141" t="s" s="53">
        <f>VLOOKUP($A141,'Questions'!$A$2:$X$333,2,0)</f>
        <v>122</v>
      </c>
      <c r="C141" t="s" s="367">
        <f>VLOOKUP($A141,'Institution Evaluation'!$A$56:$K$346,3,0)&amp;""</f>
        <v>1052</v>
      </c>
      <c r="D141" t="s" s="367">
        <f>VLOOKUP($A141,'Institution Evaluation'!$A$56:$K$346,4,0)&amp;""</f>
      </c>
      <c r="E141" t="s" s="368">
        <f>VLOOKUP($A141,'Institution Evaluation'!$A$56:$K$346,5,0)&amp;""</f>
        <v>1068</v>
      </c>
      <c r="F141" t="s" s="362">
        <f>VLOOKUP($A141,'Institution Evaluation'!$A$56:$K$346,6,0)&amp;""</f>
      </c>
      <c r="G141" t="s" s="369">
        <f>VLOOKUP($A141,'Institution Evaluation'!$A$56:$K$346,7,0)&amp;""</f>
        <v>1047</v>
      </c>
      <c r="H141" t="s" s="363">
        <f>VLOOKUP($A141,'Institution Evaluation'!$A$56:$K$346,8,0)&amp;""</f>
      </c>
      <c r="I141" t="s" s="367">
        <f>VLOOKUP($A141,'Institution Evaluation'!$A$56:$K$346,9,0)&amp;""</f>
        <v>1064</v>
      </c>
      <c r="J141" t="s" s="364">
        <f>VLOOKUP($A141,'Institution Evaluation'!$A$56:$K$346,10,0)&amp;""</f>
      </c>
      <c r="K141" t="s" s="367">
        <f>IF(VLOOKUP($A141,'Institution Evaluation'!$A$56:$K$346,10,0)=TRUE,"Yes","")</f>
      </c>
      <c r="L141" s="254"/>
      <c r="M141" s="118"/>
      <c r="N141" s="118"/>
      <c r="O141" s="28"/>
      <c r="P141" s="29"/>
    </row>
    <row r="142" ht="18" customHeight="1">
      <c r="A142" t="s" s="30">
        <f>VLOOKUP(LEFT($A143,4),'Auto Responses'!$N$4:$O$38,2,0)&amp;""</f>
        <v>551</v>
      </c>
      <c r="B142" s="31"/>
      <c r="C142" s="51"/>
      <c r="D142" s="51"/>
      <c r="E142" s="292"/>
      <c r="F142" t="s" s="287">
        <v>1036</v>
      </c>
      <c r="G142" t="s" s="288">
        <v>1031</v>
      </c>
      <c r="H142" t="s" s="288">
        <v>1032</v>
      </c>
      <c r="I142" t="s" s="288">
        <v>1033</v>
      </c>
      <c r="J142" t="s" s="288">
        <v>1034</v>
      </c>
      <c r="K142" s="51"/>
      <c r="L142" s="254"/>
      <c r="M142" s="118"/>
      <c r="N142" s="118"/>
      <c r="O142" s="28"/>
      <c r="P142" s="29"/>
    </row>
    <row r="143" ht="45" customHeight="1">
      <c r="A143" t="s" s="278">
        <v>560</v>
      </c>
      <c r="B143" t="s" s="53">
        <f>VLOOKUP($A143,'Questions'!$A$2:$X$333,2,0)</f>
        <v>561</v>
      </c>
      <c r="C143" t="s" s="367">
        <f>VLOOKUP($A143,'Institution Evaluation'!$A$56:$K$346,3,0)&amp;""</f>
        <v>1191</v>
      </c>
      <c r="D143" t="s" s="367">
        <f>VLOOKUP($A143,'Institution Evaluation'!$A$56:$K$346,4,0)&amp;""</f>
      </c>
      <c r="E143" t="s" s="368">
        <f>VLOOKUP($A143,'Institution Evaluation'!$A$56:$K$346,5,0)&amp;""</f>
        <v>1192</v>
      </c>
      <c r="F143" t="s" s="362">
        <f>VLOOKUP($A143,'Institution Evaluation'!$A$56:$K$346,6,0)&amp;""</f>
      </c>
      <c r="G143" t="s" s="369">
        <f>VLOOKUP($A143,'Institution Evaluation'!$A$56:$K$346,7,0)&amp;""</f>
        <v>1038</v>
      </c>
      <c r="H143" t="s" s="363">
        <f>VLOOKUP($A143,'Institution Evaluation'!$A$56:$K$346,8,0)&amp;""</f>
      </c>
      <c r="I143" t="s" s="367">
        <f>VLOOKUP($A143,'Institution Evaluation'!$A$56:$K$346,9,0)&amp;""</f>
        <v>1064</v>
      </c>
      <c r="J143" t="s" s="364">
        <f>VLOOKUP($A143,'Institution Evaluation'!$A$56:$K$346,10,0)&amp;""</f>
      </c>
      <c r="K143" t="s" s="367">
        <f>IF(VLOOKUP($A143,'Institution Evaluation'!$A$56:$K$346,10,0)=TRUE,"Yes","")</f>
      </c>
      <c r="L143" s="254"/>
      <c r="M143" s="118"/>
      <c r="N143" s="118"/>
      <c r="O143" s="28"/>
      <c r="P143" s="29"/>
    </row>
    <row r="144" ht="42.75" customHeight="1">
      <c r="A144" t="s" s="278">
        <v>568</v>
      </c>
      <c r="B144" t="s" s="53">
        <f>VLOOKUP($A144,'Questions'!$A$2:$X$333,2,0)</f>
        <v>569</v>
      </c>
      <c r="C144" t="s" s="367">
        <f>VLOOKUP($A144,'Institution Evaluation'!$A$56:$K$346,3,0)&amp;""</f>
        <v>1052</v>
      </c>
      <c r="D144" t="s" s="367">
        <f>VLOOKUP($A144,'Institution Evaluation'!$A$56:$K$346,4,0)&amp;""</f>
      </c>
      <c r="E144" t="s" s="368">
        <f>VLOOKUP($A144,'Institution Evaluation'!$A$56:$K$346,5,0)&amp;""</f>
      </c>
      <c r="F144" t="s" s="362">
        <f>VLOOKUP($A144,'Institution Evaluation'!$A$56:$K$346,6,0)&amp;""</f>
      </c>
      <c r="G144" t="s" s="369">
        <f>VLOOKUP($A144,'Institution Evaluation'!$A$56:$K$346,7,0)&amp;""</f>
        <v>1047</v>
      </c>
      <c r="H144" t="s" s="363">
        <f>VLOOKUP($A144,'Institution Evaluation'!$A$56:$K$346,8,0)&amp;""</f>
      </c>
      <c r="I144" t="s" s="367">
        <f>VLOOKUP($A144,'Institution Evaluation'!$A$56:$K$346,9,0)&amp;""</f>
        <v>1049</v>
      </c>
      <c r="J144" t="s" s="364">
        <f>VLOOKUP($A144,'Institution Evaluation'!$A$56:$K$346,10,0)&amp;""</f>
      </c>
      <c r="K144" t="s" s="367">
        <f>IF(VLOOKUP($A144,'Institution Evaluation'!$A$56:$K$346,10,0)=TRUE,"Yes","")</f>
      </c>
      <c r="L144" s="254"/>
      <c r="M144" s="118"/>
      <c r="N144" s="118"/>
      <c r="O144" s="28"/>
      <c r="P144" s="29"/>
    </row>
    <row r="145" ht="18" customHeight="1">
      <c r="A145" t="s" s="30">
        <f>VLOOKUP(LEFT($A146,4),'Auto Responses'!$N$4:$O$38,2,0)&amp;""</f>
        <v>124</v>
      </c>
      <c r="B145" s="31"/>
      <c r="C145" s="51"/>
      <c r="D145" s="51"/>
      <c r="E145" s="292"/>
      <c r="F145" t="s" s="287">
        <v>1036</v>
      </c>
      <c r="G145" t="s" s="288">
        <v>1031</v>
      </c>
      <c r="H145" t="s" s="288">
        <v>1032</v>
      </c>
      <c r="I145" t="s" s="288">
        <v>1033</v>
      </c>
      <c r="J145" t="s" s="288">
        <v>1034</v>
      </c>
      <c r="K145" s="51"/>
      <c r="L145" s="254"/>
      <c r="M145" s="118"/>
      <c r="N145" s="118"/>
      <c r="O145" s="28"/>
      <c r="P145" s="29"/>
    </row>
    <row r="146" ht="42.75" customHeight="1">
      <c r="A146" t="s" s="278">
        <v>125</v>
      </c>
      <c r="B146" t="s" s="53">
        <f>VLOOKUP($A146,'Questions'!$A$2:$X$333,2,0)</f>
        <v>126</v>
      </c>
      <c r="C146" t="s" s="367">
        <f>VLOOKUP($A146,'Institution Evaluation'!$A$56:$K$346,3,0)&amp;""</f>
        <v>1052</v>
      </c>
      <c r="D146" t="s" s="367">
        <f>VLOOKUP($A146,'Institution Evaluation'!$A$56:$K$346,4,0)&amp;""</f>
        <v>1343</v>
      </c>
      <c r="E146" t="s" s="368">
        <f>VLOOKUP($A146,'Institution Evaluation'!$A$56:$K$346,5,0)&amp;""</f>
        <v>1070</v>
      </c>
      <c r="F146" t="s" s="362">
        <f>VLOOKUP($A146,'Institution Evaluation'!$A$56:$K$346,6,0)&amp;""</f>
      </c>
      <c r="G146" t="s" s="369">
        <f>VLOOKUP($A146,'Institution Evaluation'!$A$56:$K$346,7,0)&amp;""</f>
        <v>1047</v>
      </c>
      <c r="H146" t="s" s="363">
        <f>VLOOKUP($A146,'Institution Evaluation'!$A$56:$K$346,8,0)&amp;""</f>
      </c>
      <c r="I146" t="s" s="367">
        <f>VLOOKUP($A146,'Institution Evaluation'!$A$56:$K$346,9,0)&amp;""</f>
        <v>1049</v>
      </c>
      <c r="J146" t="s" s="364">
        <f>VLOOKUP($A146,'Institution Evaluation'!$A$56:$K$346,10,0)&amp;""</f>
      </c>
      <c r="K146" t="s" s="367">
        <f>IF(VLOOKUP($A146,'Institution Evaluation'!$A$56:$K$346,10,0)=TRUE,"Yes","")</f>
      </c>
      <c r="L146" s="254"/>
      <c r="M146" s="118"/>
      <c r="N146" s="118"/>
      <c r="O146" s="28"/>
      <c r="P146" s="29"/>
    </row>
    <row r="147" ht="90" customHeight="1">
      <c r="A147" t="s" s="278">
        <v>129</v>
      </c>
      <c r="B147" t="s" s="53">
        <f>VLOOKUP($A147,'Questions'!$A$2:$X$333,2,0)</f>
        <v>130</v>
      </c>
      <c r="C147" t="s" s="367">
        <f>VLOOKUP($A147,'Institution Evaluation'!$A$56:$K$346,3,0)&amp;""</f>
        <v>1052</v>
      </c>
      <c r="D147" t="s" s="367">
        <f>VLOOKUP($A147,'Institution Evaluation'!$A$56:$K$346,4,0)&amp;""</f>
        <v>1344</v>
      </c>
      <c r="E147" t="s" s="368">
        <f>VLOOKUP($A147,'Institution Evaluation'!$A$56:$K$346,5,0)&amp;""</f>
      </c>
      <c r="F147" t="s" s="362">
        <f>VLOOKUP($A147,'Institution Evaluation'!$A$56:$K$346,6,0)&amp;""</f>
      </c>
      <c r="G147" t="s" s="369">
        <f>VLOOKUP($A147,'Institution Evaluation'!$A$56:$K$346,7,0)&amp;""</f>
        <v>1047</v>
      </c>
      <c r="H147" t="s" s="363">
        <f>VLOOKUP($A147,'Institution Evaluation'!$A$56:$K$346,8,0)&amp;""</f>
      </c>
      <c r="I147" t="s" s="367">
        <f>VLOOKUP($A147,'Institution Evaluation'!$A$56:$K$346,9,0)&amp;""</f>
        <v>1049</v>
      </c>
      <c r="J147" t="s" s="364">
        <f>VLOOKUP($A147,'Institution Evaluation'!$A$56:$K$346,10,0)&amp;""</f>
      </c>
      <c r="K147" t="s" s="367">
        <f>IF(VLOOKUP($A147,'Institution Evaluation'!$A$56:$K$346,10,0)=TRUE,"Yes","")</f>
      </c>
      <c r="L147" s="254"/>
      <c r="M147" s="118"/>
      <c r="N147" s="118"/>
      <c r="O147" s="28"/>
      <c r="P147" s="29"/>
    </row>
    <row r="148" ht="28.5" customHeight="1">
      <c r="A148" t="s" s="278">
        <v>132</v>
      </c>
      <c r="B148" t="s" s="53">
        <f>VLOOKUP($A148,'Questions'!$A$2:$X$333,2,0)</f>
        <v>133</v>
      </c>
      <c r="C148" t="s" s="367">
        <f>VLOOKUP($A148,'Institution Evaluation'!$A$56:$K$346,3,0)&amp;""</f>
        <v>1052</v>
      </c>
      <c r="D148" t="s" s="367">
        <f>VLOOKUP($A148,'Institution Evaluation'!$A$56:$K$346,4,0)&amp;""</f>
        <v>1345</v>
      </c>
      <c r="E148" t="s" s="368">
        <f>VLOOKUP($A148,'Institution Evaluation'!$A$56:$K$346,5,0)&amp;""</f>
      </c>
      <c r="F148" t="s" s="362">
        <f>VLOOKUP($A148,'Institution Evaluation'!$A$56:$K$346,6,0)&amp;""</f>
      </c>
      <c r="G148" t="s" s="369">
        <f>VLOOKUP($A148,'Institution Evaluation'!$A$56:$K$346,7,0)&amp;""</f>
        <v>1047</v>
      </c>
      <c r="H148" t="s" s="363">
        <f>VLOOKUP($A148,'Institution Evaluation'!$A$56:$K$346,8,0)&amp;""</f>
      </c>
      <c r="I148" t="s" s="367">
        <f>VLOOKUP($A148,'Institution Evaluation'!$A$56:$K$346,9,0)&amp;""</f>
        <v>1049</v>
      </c>
      <c r="J148" t="s" s="364">
        <f>VLOOKUP($A148,'Institution Evaluation'!$A$56:$K$346,10,0)&amp;""</f>
      </c>
      <c r="K148" t="s" s="367">
        <f>IF(VLOOKUP($A148,'Institution Evaluation'!$A$56:$K$346,10,0)=TRUE,"Yes","")</f>
      </c>
      <c r="L148" s="254"/>
      <c r="M148" s="118"/>
      <c r="N148" s="118"/>
      <c r="O148" s="28"/>
      <c r="P148" s="29"/>
    </row>
    <row r="149" ht="90" customHeight="1">
      <c r="A149" t="s" s="278">
        <v>135</v>
      </c>
      <c r="B149" t="s" s="53">
        <f>VLOOKUP($A149,'Questions'!$A$2:$X$333,2,0)</f>
        <v>136</v>
      </c>
      <c r="C149" t="s" s="367">
        <f>VLOOKUP($A149,'Institution Evaluation'!$A$56:$K$346,3,0)&amp;""</f>
        <v>1052</v>
      </c>
      <c r="D149" t="s" s="367">
        <f>VLOOKUP($A149,'Institution Evaluation'!$A$56:$K$346,4,0)&amp;""</f>
      </c>
      <c r="E149" t="s" s="368">
        <f>VLOOKUP($A149,'Institution Evaluation'!$A$56:$K$346,5,0)&amp;""</f>
        <v>1073</v>
      </c>
      <c r="F149" t="s" s="362">
        <f>VLOOKUP($A149,'Institution Evaluation'!$A$56:$K$346,6,0)&amp;""</f>
      </c>
      <c r="G149" t="s" s="369">
        <f>VLOOKUP($A149,'Institution Evaluation'!$A$56:$K$346,7,0)&amp;""</f>
        <v>1047</v>
      </c>
      <c r="H149" t="s" s="363">
        <f>VLOOKUP($A149,'Institution Evaluation'!$A$56:$K$346,8,0)&amp;""</f>
      </c>
      <c r="I149" t="s" s="367">
        <f>VLOOKUP($A149,'Institution Evaluation'!$A$56:$K$346,9,0)&amp;""</f>
        <v>1049</v>
      </c>
      <c r="J149" t="s" s="364">
        <f>VLOOKUP($A149,'Institution Evaluation'!$A$56:$K$346,10,0)&amp;""</f>
      </c>
      <c r="K149" t="s" s="367">
        <f>IF(VLOOKUP($A149,'Institution Evaluation'!$A$56:$K$346,10,0)=TRUE,"Yes","")</f>
      </c>
      <c r="L149" s="254"/>
      <c r="M149" s="118"/>
      <c r="N149" s="118"/>
      <c r="O149" s="28"/>
      <c r="P149" s="29"/>
    </row>
    <row r="150" ht="18" customHeight="1">
      <c r="A150" t="s" s="30">
        <f>VLOOKUP(LEFT($A151,4),'Auto Responses'!$N$4:$O$38,2,0)&amp;""</f>
        <v>606</v>
      </c>
      <c r="B150" s="31"/>
      <c r="C150" s="51"/>
      <c r="D150" s="51"/>
      <c r="E150" s="292"/>
      <c r="F150" t="s" s="287">
        <v>1036</v>
      </c>
      <c r="G150" t="s" s="288">
        <v>1031</v>
      </c>
      <c r="H150" t="s" s="288">
        <v>1032</v>
      </c>
      <c r="I150" t="s" s="288">
        <v>1033</v>
      </c>
      <c r="J150" t="s" s="288">
        <v>1034</v>
      </c>
      <c r="K150" s="51"/>
      <c r="L150" s="254"/>
      <c r="M150" s="118"/>
      <c r="N150" s="118"/>
      <c r="O150" s="28"/>
      <c r="P150" s="29"/>
    </row>
    <row r="151" ht="28.5" customHeight="1">
      <c r="A151" t="s" s="278">
        <v>607</v>
      </c>
      <c r="B151" t="s" s="53">
        <f>VLOOKUP($A151,'Questions'!$A$2:$X$333,2,0)</f>
        <v>608</v>
      </c>
      <c r="C151" t="s" s="367">
        <f>VLOOKUP($A151,'Institution Evaluation'!$A$56:$K$346,3,0)&amp;""</f>
      </c>
      <c r="D151" t="s" s="367">
        <f>VLOOKUP($A151,'Institution Evaluation'!$A$56:$K$346,4,0)&amp;""</f>
        <v>1168</v>
      </c>
      <c r="E151" t="s" s="368">
        <f>VLOOKUP($A151,'Institution Evaluation'!$A$56:$K$346,5,0)&amp;""</f>
        <v>1203</v>
      </c>
      <c r="F151" t="s" s="362">
        <f>VLOOKUP($A151,'Institution Evaluation'!$A$56:$K$346,6,0)&amp;""</f>
      </c>
      <c r="G151" t="s" s="369">
        <f>VLOOKUP($A151,'Institution Evaluation'!$A$56:$K$346,7,0)&amp;""</f>
        <v>1052</v>
      </c>
      <c r="H151" t="s" s="363">
        <f>VLOOKUP($A151,'Institution Evaluation'!$A$56:$K$346,8,0)&amp;""</f>
      </c>
      <c r="I151" t="s" s="367">
        <f>VLOOKUP($A151,'Institution Evaluation'!$A$56:$K$346,9,0)&amp;""</f>
        <v>1049</v>
      </c>
      <c r="J151" t="s" s="364">
        <f>VLOOKUP($A151,'Institution Evaluation'!$A$56:$K$346,10,0)&amp;""</f>
      </c>
      <c r="K151" t="s" s="367">
        <f>IF(VLOOKUP($A151,'Institution Evaluation'!$A$56:$K$346,10,0)=TRUE,"Yes","")</f>
      </c>
      <c r="L151" s="254"/>
      <c r="M151" s="118"/>
      <c r="N151" s="118"/>
      <c r="O151" s="28"/>
      <c r="P151" s="29"/>
    </row>
    <row r="152" ht="28.5" customHeight="1">
      <c r="A152" t="s" s="278">
        <v>610</v>
      </c>
      <c r="B152" t="s" s="53">
        <f>VLOOKUP($A152,'Questions'!$A$2:$X$333,2,0)</f>
        <v>611</v>
      </c>
      <c r="C152" t="s" s="367">
        <f>VLOOKUP($A152,'Institution Evaluation'!$A$56:$K$346,3,0)&amp;""</f>
      </c>
      <c r="D152" t="s" s="367">
        <f>VLOOKUP($A152,'Institution Evaluation'!$A$56:$K$346,4,0)&amp;""</f>
        <v>1168</v>
      </c>
      <c r="E152" t="s" s="368">
        <f>VLOOKUP($A152,'Institution Evaluation'!$A$56:$K$346,5,0)&amp;""</f>
        <v>1203</v>
      </c>
      <c r="F152" t="s" s="362">
        <f>VLOOKUP($A152,'Institution Evaluation'!$A$56:$K$346,6,0)&amp;""</f>
      </c>
      <c r="G152" t="s" s="369">
        <f>VLOOKUP($A152,'Institution Evaluation'!$A$56:$K$346,7,0)&amp;""</f>
        <v>1047</v>
      </c>
      <c r="H152" t="s" s="363">
        <f>VLOOKUP($A152,'Institution Evaluation'!$A$56:$K$346,8,0)&amp;""</f>
      </c>
      <c r="I152" t="s" s="367">
        <f>VLOOKUP($A152,'Institution Evaluation'!$A$56:$K$346,9,0)&amp;""</f>
        <v>1049</v>
      </c>
      <c r="J152" t="s" s="364">
        <f>VLOOKUP($A152,'Institution Evaluation'!$A$56:$K$346,10,0)&amp;""</f>
      </c>
      <c r="K152" t="s" s="367">
        <f>IF(VLOOKUP($A152,'Institution Evaluation'!$A$56:$K$346,10,0)=TRUE,"Yes","")</f>
      </c>
      <c r="L152" s="254"/>
      <c r="M152" s="118"/>
      <c r="N152" s="118"/>
      <c r="O152" s="28"/>
      <c r="P152" s="29"/>
    </row>
    <row r="153" ht="28.5" customHeight="1">
      <c r="A153" t="s" s="278">
        <v>612</v>
      </c>
      <c r="B153" t="s" s="53">
        <f>VLOOKUP($A153,'Questions'!$A$2:$X$333,2,0)</f>
        <v>613</v>
      </c>
      <c r="C153" t="s" s="367">
        <f>VLOOKUP($A153,'Institution Evaluation'!$A$56:$K$346,3,0)&amp;""</f>
      </c>
      <c r="D153" t="s" s="367">
        <f>VLOOKUP($A153,'Institution Evaluation'!$A$56:$K$346,4,0)&amp;""</f>
        <v>1168</v>
      </c>
      <c r="E153" t="s" s="368">
        <f>VLOOKUP($A153,'Institution Evaluation'!$A$56:$K$346,5,0)&amp;""</f>
        <v>1203</v>
      </c>
      <c r="F153" t="s" s="362">
        <f>VLOOKUP($A153,'Institution Evaluation'!$A$56:$K$346,6,0)&amp;""</f>
      </c>
      <c r="G153" t="s" s="369">
        <f>VLOOKUP($A153,'Institution Evaluation'!$A$56:$K$346,7,0)&amp;""</f>
        <v>1047</v>
      </c>
      <c r="H153" t="s" s="363">
        <f>VLOOKUP($A153,'Institution Evaluation'!$A$56:$K$346,8,0)&amp;""</f>
      </c>
      <c r="I153" t="s" s="367">
        <f>VLOOKUP($A153,'Institution Evaluation'!$A$56:$K$346,9,0)&amp;""</f>
        <v>1049</v>
      </c>
      <c r="J153" t="s" s="364">
        <f>VLOOKUP($A153,'Institution Evaluation'!$A$56:$K$346,10,0)&amp;""</f>
      </c>
      <c r="K153" t="s" s="367">
        <f>IF(VLOOKUP($A153,'Institution Evaluation'!$A$56:$K$346,10,0)=TRUE,"Yes","")</f>
      </c>
      <c r="L153" s="254"/>
      <c r="M153" s="118"/>
      <c r="N153" s="118"/>
      <c r="O153" s="28"/>
      <c r="P153" s="29"/>
    </row>
    <row r="154" ht="28.5" customHeight="1">
      <c r="A154" t="s" s="278">
        <v>614</v>
      </c>
      <c r="B154" t="s" s="53">
        <f>VLOOKUP($A154,'Questions'!$A$2:$X$333,2,0)</f>
        <v>615</v>
      </c>
      <c r="C154" t="s" s="367">
        <f>VLOOKUP($A154,'Institution Evaluation'!$A$56:$K$346,3,0)&amp;""</f>
      </c>
      <c r="D154" t="s" s="367">
        <f>VLOOKUP($A154,'Institution Evaluation'!$A$56:$K$346,4,0)&amp;""</f>
        <v>1168</v>
      </c>
      <c r="E154" t="s" s="368">
        <f>VLOOKUP($A154,'Institution Evaluation'!$A$56:$K$346,5,0)&amp;""</f>
        <v>1203</v>
      </c>
      <c r="F154" t="s" s="362">
        <f>VLOOKUP($A154,'Institution Evaluation'!$A$56:$K$346,6,0)&amp;""</f>
      </c>
      <c r="G154" t="s" s="369">
        <f>VLOOKUP($A154,'Institution Evaluation'!$A$56:$K$346,7,0)&amp;""</f>
        <v>1047</v>
      </c>
      <c r="H154" t="s" s="363">
        <f>VLOOKUP($A154,'Institution Evaluation'!$A$56:$K$346,8,0)&amp;""</f>
      </c>
      <c r="I154" t="s" s="367">
        <f>VLOOKUP($A154,'Institution Evaluation'!$A$56:$K$346,9,0)&amp;""</f>
        <v>1049</v>
      </c>
      <c r="J154" t="s" s="364">
        <f>VLOOKUP($A154,'Institution Evaluation'!$A$56:$K$346,10,0)&amp;""</f>
      </c>
      <c r="K154" t="s" s="367">
        <f>IF(VLOOKUP($A154,'Institution Evaluation'!$A$56:$K$346,10,0)=TRUE,"Yes","")</f>
      </c>
      <c r="L154" s="254"/>
      <c r="M154" s="118"/>
      <c r="N154" s="118"/>
      <c r="O154" s="28"/>
      <c r="P154" s="29"/>
    </row>
    <row r="155" ht="15" customHeight="1">
      <c r="A155" t="s" s="278">
        <v>616</v>
      </c>
      <c r="B155" t="s" s="53">
        <f>VLOOKUP($A155,'Questions'!$A$2:$X$333,2,0)</f>
        <v>617</v>
      </c>
      <c r="C155" t="s" s="367">
        <f>VLOOKUP($A155,'Institution Evaluation'!$A$56:$K$346,3,0)&amp;""</f>
      </c>
      <c r="D155" t="s" s="367">
        <f>VLOOKUP($A155,'Institution Evaluation'!$A$56:$K$346,4,0)&amp;""</f>
        <v>1168</v>
      </c>
      <c r="E155" t="s" s="368">
        <f>VLOOKUP($A155,'Institution Evaluation'!$A$56:$K$346,5,0)&amp;""</f>
        <v>1203</v>
      </c>
      <c r="F155" t="s" s="362">
        <f>VLOOKUP($A155,'Institution Evaluation'!$A$56:$K$346,6,0)&amp;""</f>
      </c>
      <c r="G155" t="s" s="369">
        <f>VLOOKUP($A155,'Institution Evaluation'!$A$56:$K$346,7,0)&amp;""</f>
        <v>1052</v>
      </c>
      <c r="H155" t="s" s="363">
        <f>VLOOKUP($A155,'Institution Evaluation'!$A$56:$K$346,8,0)&amp;""</f>
      </c>
      <c r="I155" t="s" s="367">
        <f>VLOOKUP($A155,'Institution Evaluation'!$A$56:$K$346,9,0)&amp;""</f>
        <v>1064</v>
      </c>
      <c r="J155" t="s" s="364">
        <f>VLOOKUP($A155,'Institution Evaluation'!$A$56:$K$346,10,0)&amp;""</f>
      </c>
      <c r="K155" t="s" s="367">
        <f>IF(VLOOKUP($A155,'Institution Evaluation'!$A$56:$K$346,10,0)=TRUE,"Yes","")</f>
      </c>
      <c r="L155" s="254"/>
      <c r="M155" s="118"/>
      <c r="N155" s="118"/>
      <c r="O155" s="28"/>
      <c r="P155" s="29"/>
    </row>
    <row r="156" ht="28.5" customHeight="1">
      <c r="A156" t="s" s="278">
        <v>618</v>
      </c>
      <c r="B156" t="s" s="53">
        <f>VLOOKUP($A156,'Questions'!$A$2:$X$333,2,0)</f>
        <v>619</v>
      </c>
      <c r="C156" t="s" s="367">
        <f>VLOOKUP($A156,'Institution Evaluation'!$A$56:$K$346,3,0)&amp;""</f>
      </c>
      <c r="D156" t="s" s="367">
        <f>VLOOKUP($A156,'Institution Evaluation'!$A$56:$K$346,4,0)&amp;""</f>
        <v>1168</v>
      </c>
      <c r="E156" t="s" s="368">
        <f>VLOOKUP($A156,'Institution Evaluation'!$A$56:$K$346,5,0)&amp;""</f>
        <v>1203</v>
      </c>
      <c r="F156" t="s" s="362">
        <f>VLOOKUP($A156,'Institution Evaluation'!$A$56:$K$346,6,0)&amp;""</f>
      </c>
      <c r="G156" t="s" s="369">
        <f>VLOOKUP($A156,'Institution Evaluation'!$A$56:$K$346,7,0)&amp;""</f>
        <v>1052</v>
      </c>
      <c r="H156" t="s" s="363">
        <f>VLOOKUP($A156,'Institution Evaluation'!$A$56:$K$346,8,0)&amp;""</f>
      </c>
      <c r="I156" t="s" s="367">
        <f>VLOOKUP($A156,'Institution Evaluation'!$A$56:$K$346,9,0)&amp;""</f>
        <v>1064</v>
      </c>
      <c r="J156" t="s" s="364">
        <f>VLOOKUP($A156,'Institution Evaluation'!$A$56:$K$346,10,0)&amp;""</f>
      </c>
      <c r="K156" t="s" s="367">
        <f>IF(VLOOKUP($A156,'Institution Evaluation'!$A$56:$K$346,10,0)=TRUE,"Yes","")</f>
      </c>
      <c r="L156" s="254"/>
      <c r="M156" s="118"/>
      <c r="N156" s="118"/>
      <c r="O156" s="28"/>
      <c r="P156" s="29"/>
    </row>
    <row r="157" ht="28.5" customHeight="1">
      <c r="A157" t="s" s="278">
        <v>620</v>
      </c>
      <c r="B157" t="s" s="53">
        <f>VLOOKUP($A157,'Questions'!$A$2:$X$333,2,0)</f>
        <v>621</v>
      </c>
      <c r="C157" t="s" s="367">
        <f>VLOOKUP($A157,'Institution Evaluation'!$A$56:$K$346,3,0)&amp;""</f>
      </c>
      <c r="D157" t="s" s="367">
        <f>VLOOKUP($A157,'Institution Evaluation'!$A$56:$K$346,4,0)&amp;""</f>
        <v>1168</v>
      </c>
      <c r="E157" t="s" s="368">
        <f>VLOOKUP($A157,'Institution Evaluation'!$A$56:$K$346,5,0)&amp;""</f>
        <v>1203</v>
      </c>
      <c r="F157" t="s" s="362">
        <f>VLOOKUP($A157,'Institution Evaluation'!$A$56:$K$346,6,0)&amp;""</f>
      </c>
      <c r="G157" t="s" s="369">
        <f>VLOOKUP($A157,'Institution Evaluation'!$A$56:$K$346,7,0)&amp;""</f>
        <v>1052</v>
      </c>
      <c r="H157" t="s" s="363">
        <f>VLOOKUP($A157,'Institution Evaluation'!$A$56:$K$346,8,0)&amp;""</f>
      </c>
      <c r="I157" t="s" s="367">
        <f>VLOOKUP($A157,'Institution Evaluation'!$A$56:$K$346,9,0)&amp;""</f>
        <v>1064</v>
      </c>
      <c r="J157" t="s" s="364">
        <f>VLOOKUP($A157,'Institution Evaluation'!$A$56:$K$346,10,0)&amp;""</f>
      </c>
      <c r="K157" t="s" s="367">
        <f>IF(VLOOKUP($A157,'Institution Evaluation'!$A$56:$K$346,10,0)=TRUE,"Yes","")</f>
      </c>
      <c r="L157" s="254"/>
      <c r="M157" s="118"/>
      <c r="N157" s="118"/>
      <c r="O157" s="28"/>
      <c r="P157" s="29"/>
    </row>
    <row r="158" ht="28.5" customHeight="1">
      <c r="A158" t="s" s="278">
        <v>622</v>
      </c>
      <c r="B158" t="s" s="53">
        <f>VLOOKUP($A158,'Questions'!$A$2:$X$333,2,0)</f>
        <v>623</v>
      </c>
      <c r="C158" t="s" s="367">
        <f>VLOOKUP($A158,'Institution Evaluation'!$A$56:$K$346,3,0)&amp;""</f>
      </c>
      <c r="D158" t="s" s="367">
        <f>VLOOKUP($A158,'Institution Evaluation'!$A$56:$K$346,4,0)&amp;""</f>
        <v>1168</v>
      </c>
      <c r="E158" t="s" s="368">
        <f>VLOOKUP($A158,'Institution Evaluation'!$A$56:$K$346,5,0)&amp;""</f>
        <v>1203</v>
      </c>
      <c r="F158" t="s" s="362">
        <f>VLOOKUP($A158,'Institution Evaluation'!$A$56:$K$346,6,0)&amp;""</f>
      </c>
      <c r="G158" t="s" s="369">
        <f>VLOOKUP($A158,'Institution Evaluation'!$A$56:$K$346,7,0)&amp;""</f>
        <v>1052</v>
      </c>
      <c r="H158" t="s" s="363">
        <f>VLOOKUP($A158,'Institution Evaluation'!$A$56:$K$346,8,0)&amp;""</f>
      </c>
      <c r="I158" t="s" s="367">
        <f>VLOOKUP($A158,'Institution Evaluation'!$A$56:$K$346,9,0)&amp;""</f>
        <v>1064</v>
      </c>
      <c r="J158" t="s" s="364">
        <f>VLOOKUP($A158,'Institution Evaluation'!$A$56:$K$346,10,0)&amp;""</f>
      </c>
      <c r="K158" t="s" s="367">
        <f>IF(VLOOKUP($A158,'Institution Evaluation'!$A$56:$K$346,10,0)=TRUE,"Yes","")</f>
      </c>
      <c r="L158" s="254"/>
      <c r="M158" s="118"/>
      <c r="N158" s="118"/>
      <c r="O158" s="28"/>
      <c r="P158" s="29"/>
    </row>
    <row r="159" ht="28.5" customHeight="1">
      <c r="A159" t="s" s="278">
        <v>624</v>
      </c>
      <c r="B159" t="s" s="53">
        <f>VLOOKUP($A159,'Questions'!$A$2:$X$333,2,0)</f>
        <v>625</v>
      </c>
      <c r="C159" t="s" s="367">
        <f>VLOOKUP($A159,'Institution Evaluation'!$A$56:$K$346,3,0)&amp;""</f>
      </c>
      <c r="D159" t="s" s="367">
        <f>VLOOKUP($A159,'Institution Evaluation'!$A$56:$K$346,4,0)&amp;""</f>
        <v>1168</v>
      </c>
      <c r="E159" t="s" s="368">
        <f>VLOOKUP($A159,'Institution Evaluation'!$A$56:$K$346,5,0)&amp;""</f>
        <v>1203</v>
      </c>
      <c r="F159" t="s" s="362">
        <f>VLOOKUP($A159,'Institution Evaluation'!$A$56:$K$346,6,0)&amp;""</f>
      </c>
      <c r="G159" t="s" s="369">
        <f>VLOOKUP($A159,'Institution Evaluation'!$A$56:$K$346,7,0)&amp;""</f>
        <v>1052</v>
      </c>
      <c r="H159" t="s" s="363">
        <f>VLOOKUP($A159,'Institution Evaluation'!$A$56:$K$346,8,0)&amp;""</f>
      </c>
      <c r="I159" t="s" s="367">
        <f>VLOOKUP($A159,'Institution Evaluation'!$A$56:$K$346,9,0)&amp;""</f>
        <v>1064</v>
      </c>
      <c r="J159" t="s" s="364">
        <f>VLOOKUP($A159,'Institution Evaluation'!$A$56:$K$346,10,0)&amp;""</f>
      </c>
      <c r="K159" t="s" s="367">
        <f>IF(VLOOKUP($A159,'Institution Evaluation'!$A$56:$K$346,10,0)=TRUE,"Yes","")</f>
      </c>
      <c r="L159" s="254"/>
      <c r="M159" s="118"/>
      <c r="N159" s="118"/>
      <c r="O159" s="28"/>
      <c r="P159" s="29"/>
    </row>
    <row r="160" ht="18" customHeight="1">
      <c r="A160" t="s" s="30">
        <f>VLOOKUP(LEFT($A161,4),'Auto Responses'!$N$4:$O$38,2,0)&amp;""</f>
        <v>375</v>
      </c>
      <c r="B160" s="31"/>
      <c r="C160" s="51"/>
      <c r="D160" s="51"/>
      <c r="E160" s="292"/>
      <c r="F160" t="s" s="287">
        <v>1036</v>
      </c>
      <c r="G160" t="s" s="288">
        <v>1031</v>
      </c>
      <c r="H160" t="s" s="288">
        <v>1032</v>
      </c>
      <c r="I160" t="s" s="288">
        <v>1033</v>
      </c>
      <c r="J160" t="s" s="288">
        <v>1034</v>
      </c>
      <c r="K160" s="51"/>
      <c r="L160" s="254"/>
      <c r="M160" s="118"/>
      <c r="N160" s="118"/>
      <c r="O160" s="28"/>
      <c r="P160" s="29"/>
    </row>
    <row r="161" ht="165" customHeight="1">
      <c r="A161" t="s" s="278">
        <v>376</v>
      </c>
      <c r="B161" t="s" s="53">
        <f>VLOOKUP($A161,'Questions'!$A$2:$X$333,2,0)</f>
        <v>377</v>
      </c>
      <c r="C161" t="s" s="367">
        <f>VLOOKUP($A161,'Institution Evaluation'!$A$56:$K$346,3,0)&amp;""</f>
        <v>1052</v>
      </c>
      <c r="D161" t="s" s="367">
        <f>VLOOKUP($A161,'Institution Evaluation'!$A$56:$K$346,4,0)&amp;""</f>
        <v>378</v>
      </c>
      <c r="E161" t="s" s="368">
        <f>VLOOKUP($A161,'Institution Evaluation'!$A$56:$K$346,5,0)&amp;""</f>
        <v>1146</v>
      </c>
      <c r="F161" t="s" s="362">
        <f>VLOOKUP($A161,'Institution Evaluation'!$A$56:$K$346,6,0)&amp;""</f>
      </c>
      <c r="G161" t="s" s="369">
        <f>VLOOKUP($A161,'Institution Evaluation'!$A$56:$K$346,7,0)&amp;""</f>
        <v>1047</v>
      </c>
      <c r="H161" t="s" s="363">
        <f>VLOOKUP($A161,'Institution Evaluation'!$A$56:$K$346,8,0)&amp;""</f>
      </c>
      <c r="I161" t="s" s="367">
        <f>VLOOKUP($A161,'Institution Evaluation'!$A$56:$K$346,9,0)&amp;""</f>
        <v>1049</v>
      </c>
      <c r="J161" t="s" s="364">
        <f>VLOOKUP($A161,'Institution Evaluation'!$A$56:$K$346,10,0)&amp;""</f>
      </c>
      <c r="K161" t="s" s="367">
        <f>IF(VLOOKUP($A161,'Institution Evaluation'!$A$56:$K$346,10,0)=TRUE,"Yes","")</f>
      </c>
      <c r="L161" s="254"/>
      <c r="M161" s="118"/>
      <c r="N161" s="118"/>
      <c r="O161" s="28"/>
      <c r="P161" s="29"/>
    </row>
    <row r="162" ht="15" customHeight="1">
      <c r="A162" t="s" s="278">
        <v>380</v>
      </c>
      <c r="B162" t="s" s="53">
        <f>VLOOKUP($A162,'Questions'!$A$2:$X$333,2,0)</f>
        <v>381</v>
      </c>
      <c r="C162" t="s" s="367">
        <f>VLOOKUP($A162,'Institution Evaluation'!$A$56:$K$346,3,0)&amp;""</f>
        <v>1052</v>
      </c>
      <c r="D162" t="s" s="367">
        <f>VLOOKUP($A162,'Institution Evaluation'!$A$56:$K$346,4,0)&amp;""</f>
        <v>382</v>
      </c>
      <c r="E162" t="s" s="368">
        <f>VLOOKUP($A162,'Institution Evaluation'!$A$56:$K$346,5,0)&amp;""</f>
        <v>1147</v>
      </c>
      <c r="F162" t="s" s="362">
        <f>VLOOKUP($A162,'Institution Evaluation'!$A$56:$K$346,6,0)&amp;""</f>
      </c>
      <c r="G162" t="s" s="369">
        <f>VLOOKUP($A162,'Institution Evaluation'!$A$56:$K$346,7,0)&amp;""</f>
        <v>1047</v>
      </c>
      <c r="H162" t="s" s="363">
        <f>VLOOKUP($A162,'Institution Evaluation'!$A$56:$K$346,8,0)&amp;""</f>
      </c>
      <c r="I162" t="s" s="367">
        <f>VLOOKUP($A162,'Institution Evaluation'!$A$56:$K$346,9,0)&amp;""</f>
        <v>1049</v>
      </c>
      <c r="J162" t="s" s="364">
        <f>VLOOKUP($A162,'Institution Evaluation'!$A$56:$K$346,10,0)&amp;""</f>
      </c>
      <c r="K162" t="s" s="367">
        <f>IF(VLOOKUP($A162,'Institution Evaluation'!$A$56:$K$346,10,0)=TRUE,"Yes","")</f>
      </c>
      <c r="L162" s="254"/>
      <c r="M162" s="118"/>
      <c r="N162" s="118"/>
      <c r="O162" s="28"/>
      <c r="P162" s="29"/>
    </row>
    <row r="163" ht="180" customHeight="1">
      <c r="A163" t="s" s="278">
        <v>403</v>
      </c>
      <c r="B163" t="s" s="53">
        <f>VLOOKUP($A163,'Questions'!$A$2:$X$333,2,0)</f>
        <v>404</v>
      </c>
      <c r="C163" t="s" s="367">
        <f>VLOOKUP($A163,'Institution Evaluation'!$A$56:$K$346,3,0)&amp;""</f>
        <v>1052</v>
      </c>
      <c r="D163" t="s" s="367">
        <f>VLOOKUP($A163,'Institution Evaluation'!$A$56:$K$346,4,0)&amp;""</f>
        <v>405</v>
      </c>
      <c r="E163" t="s" s="368">
        <f>VLOOKUP($A163,'Institution Evaluation'!$A$56:$K$346,5,0)&amp;""</f>
        <v>1153</v>
      </c>
      <c r="F163" t="s" s="362">
        <f>VLOOKUP($A163,'Institution Evaluation'!$A$56:$K$346,6,0)&amp;""</f>
      </c>
      <c r="G163" t="s" s="369">
        <f>VLOOKUP($A163,'Institution Evaluation'!$A$56:$K$346,7,0)&amp;""</f>
        <v>1047</v>
      </c>
      <c r="H163" t="s" s="363">
        <f>VLOOKUP($A163,'Institution Evaluation'!$A$56:$K$346,8,0)&amp;""</f>
      </c>
      <c r="I163" t="s" s="367">
        <f>VLOOKUP($A163,'Institution Evaluation'!$A$56:$K$346,9,0)&amp;""</f>
        <v>1064</v>
      </c>
      <c r="J163" t="s" s="364">
        <f>VLOOKUP($A163,'Institution Evaluation'!$A$56:$K$346,10,0)&amp;""</f>
      </c>
      <c r="K163" t="s" s="367">
        <f>IF(VLOOKUP($A163,'Institution Evaluation'!$A$56:$K$346,10,0)=TRUE,"Yes","")</f>
      </c>
      <c r="L163" s="254"/>
      <c r="M163" s="118"/>
      <c r="N163" s="118"/>
      <c r="O163" s="28"/>
      <c r="P163" s="29"/>
    </row>
    <row r="164" ht="18" customHeight="1">
      <c r="A164" t="s" s="30">
        <f>VLOOKUP(LEFT($A165,4),'Auto Responses'!$N$4:$O$38,2,0)&amp;""</f>
        <v>250</v>
      </c>
      <c r="B164" s="31"/>
      <c r="C164" s="51"/>
      <c r="D164" s="51"/>
      <c r="E164" s="292"/>
      <c r="F164" t="s" s="287">
        <v>1036</v>
      </c>
      <c r="G164" t="s" s="288">
        <v>1031</v>
      </c>
      <c r="H164" t="s" s="288">
        <v>1032</v>
      </c>
      <c r="I164" t="s" s="288">
        <v>1033</v>
      </c>
      <c r="J164" t="s" s="288">
        <v>1034</v>
      </c>
      <c r="K164" s="51"/>
      <c r="L164" s="254"/>
      <c r="M164" s="118"/>
      <c r="N164" s="118"/>
      <c r="O164" s="28"/>
      <c r="P164" s="29"/>
    </row>
    <row r="165" ht="165" customHeight="1">
      <c r="A165" t="s" s="278">
        <v>251</v>
      </c>
      <c r="B165" t="s" s="53">
        <f>VLOOKUP($A165,'Questions'!$A$2:$X$333,2,0)</f>
        <v>252</v>
      </c>
      <c r="C165" t="s" s="367">
        <f>VLOOKUP($A165,'Institution Evaluation'!$A$56:$K$346,3,0)&amp;""</f>
        <v>1052</v>
      </c>
      <c r="D165" t="s" s="367">
        <f>VLOOKUP($A165,'Institution Evaluation'!$A$56:$K$346,4,0)&amp;""</f>
        <v>253</v>
      </c>
      <c r="E165" t="s" s="368">
        <f>VLOOKUP($A165,'Institution Evaluation'!$A$56:$K$346,5,0)&amp;""</f>
        <v>1118</v>
      </c>
      <c r="F165" t="s" s="362">
        <f>VLOOKUP($A165,'Institution Evaluation'!$A$56:$K$346,6,0)&amp;""</f>
      </c>
      <c r="G165" t="s" s="369">
        <f>VLOOKUP($A165,'Institution Evaluation'!$A$56:$K$346,7,0)&amp;""</f>
        <v>1047</v>
      </c>
      <c r="H165" t="s" s="363">
        <f>VLOOKUP($A165,'Institution Evaluation'!$A$56:$K$346,8,0)&amp;""</f>
      </c>
      <c r="I165" t="s" s="367">
        <f>VLOOKUP($A165,'Institution Evaluation'!$A$56:$K$346,9,0)&amp;""</f>
        <v>1049</v>
      </c>
      <c r="J165" t="s" s="364">
        <f>VLOOKUP($A165,'Institution Evaluation'!$A$56:$K$346,10,0)&amp;""</f>
      </c>
      <c r="K165" t="s" s="367">
        <f>IF(VLOOKUP($A165,'Institution Evaluation'!$A$56:$K$346,10,0)=TRUE,"Yes","")</f>
      </c>
      <c r="L165" s="254"/>
      <c r="M165" s="118"/>
      <c r="N165" s="118"/>
      <c r="O165" s="28"/>
      <c r="P165" s="29"/>
    </row>
    <row r="166" ht="42.75" customHeight="1">
      <c r="A166" t="s" s="278">
        <v>255</v>
      </c>
      <c r="B166" t="s" s="53">
        <f>VLOOKUP($A166,'Questions'!$A$2:$X$333,2,0)</f>
        <v>256</v>
      </c>
      <c r="C166" t="s" s="367">
        <f>VLOOKUP($A166,'Institution Evaluation'!$A$56:$K$346,3,0)&amp;""</f>
        <v>1052</v>
      </c>
      <c r="D166" t="s" s="367">
        <f>VLOOKUP($A166,'Institution Evaluation'!$A$56:$K$346,4,0)&amp;""</f>
        <v>257</v>
      </c>
      <c r="E166" t="s" s="368">
        <f>VLOOKUP($A166,'Institution Evaluation'!$A$56:$K$346,5,0)&amp;""</f>
        <v>1119</v>
      </c>
      <c r="F166" t="s" s="362">
        <f>VLOOKUP($A166,'Institution Evaluation'!$A$56:$K$346,6,0)&amp;""</f>
      </c>
      <c r="G166" t="s" s="369">
        <f>VLOOKUP($A166,'Institution Evaluation'!$A$56:$K$346,7,0)&amp;""</f>
        <v>1047</v>
      </c>
      <c r="H166" t="s" s="363">
        <f>VLOOKUP($A166,'Institution Evaluation'!$A$56:$K$346,8,0)&amp;""</f>
      </c>
      <c r="I166" t="s" s="367">
        <f>VLOOKUP($A166,'Institution Evaluation'!$A$56:$K$346,9,0)&amp;""</f>
        <v>1049</v>
      </c>
      <c r="J166" t="s" s="364">
        <f>VLOOKUP($A166,'Institution Evaluation'!$A$56:$K$346,10,0)&amp;""</f>
      </c>
      <c r="K166" t="s" s="367">
        <f>IF(VLOOKUP($A166,'Institution Evaluation'!$A$56:$K$346,10,0)=TRUE,"Yes","")</f>
      </c>
      <c r="L166" s="254"/>
      <c r="M166" s="118"/>
      <c r="N166" s="118"/>
      <c r="O166" s="28"/>
      <c r="P166" s="29"/>
    </row>
    <row r="167" ht="42.75" customHeight="1">
      <c r="A167" t="s" s="278">
        <v>288</v>
      </c>
      <c r="B167" t="s" s="53">
        <f>VLOOKUP($A167,'Questions'!$A$2:$X$333,2,0)</f>
        <v>289</v>
      </c>
      <c r="C167" t="s" s="367">
        <f>VLOOKUP($A167,'Institution Evaluation'!$A$56:$K$346,3,0)&amp;""</f>
      </c>
      <c r="D167" t="s" s="367">
        <f>VLOOKUP($A167,'Institution Evaluation'!$A$56:$K$346,4,0)&amp;""</f>
      </c>
      <c r="E167" t="s" s="368">
        <f>VLOOKUP($A167,'Institution Evaluation'!$A$56:$K$346,5,0)&amp;""</f>
      </c>
      <c r="F167" t="s" s="362">
        <f>VLOOKUP($A167,'Institution Evaluation'!$A$56:$K$346,6,0)&amp;""</f>
      </c>
      <c r="G167" t="s" s="369">
        <f>VLOOKUP($A167,'Institution Evaluation'!$A$56:$K$346,7,0)&amp;""</f>
        <v>1047</v>
      </c>
      <c r="H167" t="s" s="363">
        <f>VLOOKUP($A167,'Institution Evaluation'!$A$56:$K$346,8,0)&amp;""</f>
      </c>
      <c r="I167" t="s" s="367">
        <f>VLOOKUP($A167,'Institution Evaluation'!$A$56:$K$346,9,0)&amp;""</f>
        <v>1064</v>
      </c>
      <c r="J167" t="s" s="364">
        <f>VLOOKUP($A167,'Institution Evaluation'!$A$56:$K$346,10,0)&amp;""</f>
      </c>
      <c r="K167" t="s" s="367">
        <f>IF(VLOOKUP($A167,'Institution Evaluation'!$A$56:$K$346,10,0)=TRUE,"Yes","")</f>
      </c>
      <c r="L167" s="254"/>
      <c r="M167" s="118"/>
      <c r="N167" s="118"/>
      <c r="O167" s="28"/>
      <c r="P167" s="29"/>
    </row>
    <row r="168" ht="57" customHeight="1">
      <c r="A168" t="s" s="278">
        <v>290</v>
      </c>
      <c r="B168" t="s" s="53">
        <f>VLOOKUP($A168,'Questions'!$A$2:$X$333,2,0)</f>
        <v>291</v>
      </c>
      <c r="C168" t="s" s="367">
        <f>VLOOKUP($A168,'Institution Evaluation'!$A$56:$K$346,3,0)&amp;""</f>
      </c>
      <c r="D168" t="s" s="367">
        <f>VLOOKUP($A168,'Institution Evaluation'!$A$56:$K$346,4,0)&amp;""</f>
      </c>
      <c r="E168" t="s" s="368">
        <f>VLOOKUP($A168,'Institution Evaluation'!$A$56:$K$346,5,0)&amp;""</f>
      </c>
      <c r="F168" t="s" s="362">
        <f>VLOOKUP($A168,'Institution Evaluation'!$A$56:$K$346,6,0)&amp;""</f>
      </c>
      <c r="G168" t="s" s="369">
        <f>VLOOKUP($A168,'Institution Evaluation'!$A$56:$K$346,7,0)&amp;""</f>
        <v>1047</v>
      </c>
      <c r="H168" t="s" s="363">
        <f>VLOOKUP($A168,'Institution Evaluation'!$A$56:$K$346,8,0)&amp;""</f>
      </c>
      <c r="I168" t="s" s="367">
        <f>VLOOKUP($A168,'Institution Evaluation'!$A$56:$K$346,9,0)&amp;""</f>
        <v>1064</v>
      </c>
      <c r="J168" t="s" s="364">
        <f>VLOOKUP($A168,'Institution Evaluation'!$A$56:$K$346,10,0)&amp;""</f>
      </c>
      <c r="K168" t="s" s="367">
        <f>IF(VLOOKUP($A168,'Institution Evaluation'!$A$56:$K$346,10,0)=TRUE,"Yes","")</f>
      </c>
      <c r="L168" s="254"/>
      <c r="M168" s="118"/>
      <c r="N168" s="118"/>
      <c r="O168" s="28"/>
      <c r="P168" s="29"/>
    </row>
    <row r="169" ht="57" customHeight="1">
      <c r="A169" t="s" s="278">
        <v>299</v>
      </c>
      <c r="B169" t="s" s="53">
        <f>VLOOKUP($A169,'Questions'!$A$2:$X$333,2,0)</f>
        <v>300</v>
      </c>
      <c r="C169" t="s" s="367">
        <f>VLOOKUP($A169,'Institution Evaluation'!$A$56:$K$346,3,0)&amp;""</f>
      </c>
      <c r="D169" t="s" s="367">
        <f>VLOOKUP($A169,'Institution Evaluation'!$A$56:$K$346,4,0)&amp;""</f>
      </c>
      <c r="E169" t="s" s="368">
        <f>VLOOKUP($A169,'Institution Evaluation'!$A$56:$K$346,5,0)&amp;""</f>
        <v>1127</v>
      </c>
      <c r="F169" t="s" s="362">
        <f>VLOOKUP($A169,'Institution Evaluation'!$A$56:$K$346,6,0)&amp;""</f>
      </c>
      <c r="G169" t="s" s="369">
        <f>VLOOKUP($A169,'Institution Evaluation'!$A$56:$K$346,7,0)&amp;""</f>
        <v>1047</v>
      </c>
      <c r="H169" t="s" s="363">
        <f>VLOOKUP($A169,'Institution Evaluation'!$A$56:$K$346,8,0)&amp;""</f>
      </c>
      <c r="I169" t="s" s="367">
        <f>VLOOKUP($A169,'Institution Evaluation'!$A$56:$K$346,9,0)&amp;""</f>
        <v>1051</v>
      </c>
      <c r="J169" t="s" s="364">
        <f>VLOOKUP($A169,'Institution Evaluation'!$A$56:$K$346,10,0)&amp;""</f>
      </c>
      <c r="K169" t="s" s="367">
        <f>IF(VLOOKUP($A169,'Institution Evaluation'!$A$56:$K$346,10,0)=TRUE,"Yes","")</f>
      </c>
      <c r="L169" s="254"/>
      <c r="M169" s="118"/>
      <c r="N169" s="118"/>
      <c r="O169" s="28"/>
      <c r="P169" s="29"/>
    </row>
    <row r="170" ht="18" customHeight="1">
      <c r="A170" t="s" s="30">
        <f>VLOOKUP(LEFT($A171,4),'Auto Responses'!$N$4:$O$38,2,0)&amp;""</f>
        <v>141</v>
      </c>
      <c r="B170" s="31"/>
      <c r="C170" s="51"/>
      <c r="D170" s="51"/>
      <c r="E170" s="292"/>
      <c r="F170" t="s" s="287">
        <v>1036</v>
      </c>
      <c r="G170" t="s" s="288">
        <v>1031</v>
      </c>
      <c r="H170" t="s" s="288">
        <v>1032</v>
      </c>
      <c r="I170" t="s" s="288">
        <v>1033</v>
      </c>
      <c r="J170" t="s" s="288">
        <v>1034</v>
      </c>
      <c r="K170" s="51"/>
      <c r="L170" s="254"/>
      <c r="M170" s="118"/>
      <c r="N170" s="118"/>
      <c r="O170" s="28"/>
      <c r="P170" s="29"/>
    </row>
    <row r="171" ht="42.75" customHeight="1">
      <c r="A171" t="s" s="278">
        <v>142</v>
      </c>
      <c r="B171" t="s" s="53">
        <f>VLOOKUP($A171,'Questions'!$A$2:$X$333,2,0)</f>
        <v>143</v>
      </c>
      <c r="C171" t="s" s="367">
        <f>VLOOKUP($A171,'Institution Evaluation'!$A$56:$K$346,3,0)&amp;""</f>
        <v>1052</v>
      </c>
      <c r="D171" t="s" s="367">
        <f>VLOOKUP($A171,'Institution Evaluation'!$A$56:$K$346,4,0)&amp;""</f>
        <v>1346</v>
      </c>
      <c r="E171" t="s" s="368">
        <f>VLOOKUP($A171,'Institution Evaluation'!$A$56:$K$346,5,0)&amp;""</f>
        <v>1076</v>
      </c>
      <c r="F171" t="s" s="362">
        <f>VLOOKUP($A171,'Institution Evaluation'!$A$56:$K$346,6,0)&amp;""</f>
      </c>
      <c r="G171" t="s" s="369">
        <f>VLOOKUP($A171,'Institution Evaluation'!$A$56:$K$346,7,0)&amp;""</f>
        <v>1047</v>
      </c>
      <c r="H171" t="s" s="363">
        <f>VLOOKUP($A171,'Institution Evaluation'!$A$56:$K$346,8,0)&amp;""</f>
      </c>
      <c r="I171" t="s" s="367">
        <f>VLOOKUP($A171,'Institution Evaluation'!$A$56:$K$346,9,0)&amp;""</f>
        <v>1049</v>
      </c>
      <c r="J171" t="s" s="364">
        <f>VLOOKUP($A171,'Institution Evaluation'!$A$56:$K$346,10,0)&amp;""</f>
      </c>
      <c r="K171" t="s" s="367">
        <f>IF(VLOOKUP($A171,'Institution Evaluation'!$A$56:$K$346,10,0)=TRUE,"Yes","")</f>
      </c>
      <c r="L171" s="254"/>
      <c r="M171" s="118"/>
      <c r="N171" s="118"/>
      <c r="O171" s="28"/>
      <c r="P171" s="29"/>
    </row>
    <row r="172" ht="75" customHeight="1">
      <c r="A172" t="s" s="278">
        <v>146</v>
      </c>
      <c r="B172" t="s" s="53">
        <f>VLOOKUP($A172,'Questions'!$A$2:$X$333,2,0)</f>
        <v>147</v>
      </c>
      <c r="C172" t="s" s="367">
        <f>VLOOKUP($A172,'Institution Evaluation'!$A$56:$K$346,3,0)&amp;""</f>
        <v>1077</v>
      </c>
      <c r="D172" t="s" s="367">
        <f>VLOOKUP($A172,'Institution Evaluation'!$A$56:$K$346,4,0)&amp;""</f>
      </c>
      <c r="E172" t="s" s="368">
        <f>VLOOKUP($A172,'Institution Evaluation'!$A$56:$K$346,5,0)&amp;""</f>
        <v>1078</v>
      </c>
      <c r="F172" t="s" s="362">
        <f>VLOOKUP($A172,'Institution Evaluation'!$A$56:$K$346,6,0)&amp;""</f>
      </c>
      <c r="G172" t="s" s="369">
        <f>VLOOKUP($A172,'Institution Evaluation'!$A$56:$K$346,7,0)&amp;""</f>
        <v>1047</v>
      </c>
      <c r="H172" t="s" s="363">
        <f>VLOOKUP($A172,'Institution Evaluation'!$A$56:$K$346,8,0)&amp;""</f>
      </c>
      <c r="I172" t="s" s="367">
        <f>VLOOKUP($A172,'Institution Evaluation'!$A$56:$K$346,9,0)&amp;""</f>
        <v>1049</v>
      </c>
      <c r="J172" t="s" s="364">
        <f>VLOOKUP($A172,'Institution Evaluation'!$A$56:$K$346,10,0)&amp;""</f>
      </c>
      <c r="K172" t="s" s="367">
        <f>IF(VLOOKUP($A172,'Institution Evaluation'!$A$56:$K$346,10,0)=TRUE,"Yes","")</f>
      </c>
      <c r="L172" s="254"/>
      <c r="M172" s="118"/>
      <c r="N172" s="118"/>
      <c r="O172" s="28"/>
      <c r="P172" s="29"/>
    </row>
    <row r="173" ht="18" customHeight="1">
      <c r="A173" t="s" s="30">
        <f>VLOOKUP(LEFT($A174,4),'Auto Responses'!$N$4:$O$38,2,0)&amp;""</f>
        <v>306</v>
      </c>
      <c r="B173" s="31"/>
      <c r="C173" s="51"/>
      <c r="D173" s="51"/>
      <c r="E173" s="292"/>
      <c r="F173" t="s" s="287">
        <v>1036</v>
      </c>
      <c r="G173" t="s" s="288">
        <v>1031</v>
      </c>
      <c r="H173" t="s" s="288">
        <v>1032</v>
      </c>
      <c r="I173" t="s" s="288">
        <v>1033</v>
      </c>
      <c r="J173" t="s" s="288">
        <v>1034</v>
      </c>
      <c r="K173" s="51"/>
      <c r="L173" s="254"/>
      <c r="M173" s="118"/>
      <c r="N173" s="118"/>
      <c r="O173" s="28"/>
      <c r="P173" s="29"/>
    </row>
    <row r="174" ht="42.75" customHeight="1">
      <c r="A174" t="s" s="278">
        <v>313</v>
      </c>
      <c r="B174" t="s" s="53">
        <f>VLOOKUP($A174,'Questions'!$A$2:$X$333,2,0)</f>
        <v>314</v>
      </c>
      <c r="C174" t="s" s="367">
        <f>VLOOKUP($A174,'Institution Evaluation'!$A$56:$K$346,3,0)&amp;""</f>
        <v>1052</v>
      </c>
      <c r="D174" t="s" s="367">
        <f>VLOOKUP($A174,'Institution Evaluation'!$A$56:$K$346,4,0)&amp;""</f>
        <v>315</v>
      </c>
      <c r="E174" t="s" s="368">
        <f>VLOOKUP($A174,'Institution Evaluation'!$A$56:$K$346,5,0)&amp;""</f>
        <v>1130</v>
      </c>
      <c r="F174" t="s" s="362">
        <f>VLOOKUP($A174,'Institution Evaluation'!$A$56:$K$346,6,0)&amp;""</f>
      </c>
      <c r="G174" t="s" s="369">
        <f>VLOOKUP($A174,'Institution Evaluation'!$A$56:$K$346,7,0)&amp;""</f>
        <v>1047</v>
      </c>
      <c r="H174" t="s" s="363">
        <f>VLOOKUP($A174,'Institution Evaluation'!$A$56:$K$346,8,0)&amp;""</f>
      </c>
      <c r="I174" t="s" s="367">
        <f>VLOOKUP($A174,'Institution Evaluation'!$A$56:$K$346,9,0)&amp;""</f>
        <v>1049</v>
      </c>
      <c r="J174" t="s" s="364">
        <f>VLOOKUP($A174,'Institution Evaluation'!$A$56:$K$346,10,0)&amp;""</f>
      </c>
      <c r="K174" t="s" s="367">
        <f>IF(VLOOKUP($A174,'Institution Evaluation'!$A$56:$K$346,10,0)=TRUE,"Yes","")</f>
      </c>
      <c r="L174" s="254"/>
      <c r="M174" s="118"/>
      <c r="N174" s="118"/>
      <c r="O174" s="28"/>
      <c r="P174" s="29"/>
    </row>
    <row r="175" ht="42.75" customHeight="1">
      <c r="A175" t="s" s="278">
        <v>317</v>
      </c>
      <c r="B175" t="s" s="53">
        <f>VLOOKUP($A175,'Questions'!$A$2:$X$333,2,0)</f>
        <v>318</v>
      </c>
      <c r="C175" t="s" s="367">
        <f>VLOOKUP($A175,'Institution Evaluation'!$A$56:$K$346,3,0)&amp;""</f>
      </c>
      <c r="D175" t="s" s="367">
        <f>VLOOKUP($A175,'Institution Evaluation'!$A$56:$K$346,4,0)&amp;""</f>
      </c>
      <c r="E175" t="s" s="368">
        <f>VLOOKUP($A175,'Institution Evaluation'!$A$56:$K$346,5,0)&amp;""</f>
      </c>
      <c r="F175" t="s" s="362">
        <f>VLOOKUP($A175,'Institution Evaluation'!$A$56:$K$346,6,0)&amp;""</f>
      </c>
      <c r="G175" t="s" s="369">
        <f>VLOOKUP($A175,'Institution Evaluation'!$A$56:$K$346,7,0)&amp;""</f>
        <v>1047</v>
      </c>
      <c r="H175" t="s" s="363">
        <f>VLOOKUP($A175,'Institution Evaluation'!$A$56:$K$346,8,0)&amp;""</f>
      </c>
      <c r="I175" t="s" s="367">
        <f>VLOOKUP($A175,'Institution Evaluation'!$A$56:$K$346,9,0)&amp;""</f>
        <v>1049</v>
      </c>
      <c r="J175" t="s" s="364">
        <f>VLOOKUP($A175,'Institution Evaluation'!$A$56:$K$346,10,0)&amp;""</f>
      </c>
      <c r="K175" t="s" s="367">
        <f>IF(VLOOKUP($A175,'Institution Evaluation'!$A$56:$K$346,10,0)=TRUE,"Yes","")</f>
      </c>
      <c r="L175" s="254"/>
      <c r="M175" s="118"/>
      <c r="N175" s="118"/>
      <c r="O175" s="28"/>
      <c r="P175" s="29"/>
    </row>
    <row r="176" ht="28.5" customHeight="1">
      <c r="A176" t="s" s="278">
        <v>323</v>
      </c>
      <c r="B176" t="s" s="53">
        <f>VLOOKUP($A176,'Questions'!$A$2:$X$333,2,0)</f>
        <v>324</v>
      </c>
      <c r="C176" t="s" s="367">
        <f>VLOOKUP($A176,'Institution Evaluation'!$A$56:$K$346,3,0)&amp;""</f>
        <v>1047</v>
      </c>
      <c r="D176" t="s" s="367">
        <f>VLOOKUP($A176,'Institution Evaluation'!$A$56:$K$346,4,0)&amp;""</f>
      </c>
      <c r="E176" t="s" s="368">
        <f>VLOOKUP($A176,'Institution Evaluation'!$A$56:$K$346,5,0)&amp;""</f>
        <v>1132</v>
      </c>
      <c r="F176" t="s" s="362">
        <f>VLOOKUP($A176,'Institution Evaluation'!$A$56:$K$346,6,0)&amp;""</f>
      </c>
      <c r="G176" t="s" s="369">
        <f>VLOOKUP($A176,'Institution Evaluation'!$A$56:$K$346,7,0)&amp;""</f>
        <v>1047</v>
      </c>
      <c r="H176" t="s" s="363">
        <f>VLOOKUP($A176,'Institution Evaluation'!$A$56:$K$346,8,0)&amp;""</f>
      </c>
      <c r="I176" t="s" s="367">
        <f>VLOOKUP($A176,'Institution Evaluation'!$A$56:$K$346,9,0)&amp;""</f>
        <v>1049</v>
      </c>
      <c r="J176" t="s" s="364">
        <f>VLOOKUP($A176,'Institution Evaluation'!$A$56:$K$346,10,0)&amp;""</f>
      </c>
      <c r="K176" t="s" s="367">
        <f>IF(VLOOKUP($A176,'Institution Evaluation'!$A$56:$K$346,10,0)=TRUE,"Yes","")</f>
      </c>
      <c r="L176" s="254"/>
      <c r="M176" s="118"/>
      <c r="N176" s="118"/>
      <c r="O176" s="28"/>
      <c r="P176" s="29"/>
    </row>
    <row r="177" ht="42.75" customHeight="1">
      <c r="A177" t="s" s="278">
        <v>326</v>
      </c>
      <c r="B177" t="s" s="53">
        <f>VLOOKUP($A177,'Questions'!$A$2:$X$333,2,0)</f>
        <v>327</v>
      </c>
      <c r="C177" t="s" s="367">
        <f>VLOOKUP($A177,'Institution Evaluation'!$A$56:$K$346,3,0)&amp;""</f>
        <v>1052</v>
      </c>
      <c r="D177" t="s" s="367">
        <f>VLOOKUP($A177,'Institution Evaluation'!$A$56:$K$346,4,0)&amp;""</f>
        <v>328</v>
      </c>
      <c r="E177" t="s" s="368">
        <f>VLOOKUP($A177,'Institution Evaluation'!$A$56:$K$346,5,0)&amp;""</f>
      </c>
      <c r="F177" t="s" s="362">
        <f>VLOOKUP($A177,'Institution Evaluation'!$A$56:$K$346,6,0)&amp;""</f>
      </c>
      <c r="G177" t="s" s="369">
        <f>VLOOKUP($A177,'Institution Evaluation'!$A$56:$K$346,7,0)&amp;""</f>
        <v>1052</v>
      </c>
      <c r="H177" t="s" s="363">
        <f>VLOOKUP($A177,'Institution Evaluation'!$A$56:$K$346,8,0)&amp;""</f>
      </c>
      <c r="I177" t="s" s="367">
        <f>VLOOKUP($A177,'Institution Evaluation'!$A$56:$K$346,9,0)&amp;""</f>
        <v>1049</v>
      </c>
      <c r="J177" t="s" s="364">
        <f>VLOOKUP($A177,'Institution Evaluation'!$A$56:$K$346,10,0)&amp;""</f>
      </c>
      <c r="K177" t="s" s="367">
        <f>IF(VLOOKUP($A177,'Institution Evaluation'!$A$56:$K$346,10,0)=TRUE,"Yes","")</f>
      </c>
      <c r="L177" s="254"/>
      <c r="M177" s="118"/>
      <c r="N177" s="118"/>
      <c r="O177" s="28"/>
      <c r="P177" s="29"/>
    </row>
    <row r="178" ht="42.75" customHeight="1">
      <c r="A178" t="s" s="278">
        <v>329</v>
      </c>
      <c r="B178" t="s" s="53">
        <f>VLOOKUP($A178,'Questions'!$A$2:$X$333,2,0)</f>
        <v>330</v>
      </c>
      <c r="C178" t="s" s="367">
        <f>VLOOKUP($A178,'Institution Evaluation'!$A$56:$K$346,3,0)&amp;""</f>
        <v>1052</v>
      </c>
      <c r="D178" t="s" s="367">
        <f>VLOOKUP($A178,'Institution Evaluation'!$A$56:$K$346,4,0)&amp;""</f>
      </c>
      <c r="E178" t="s" s="368">
        <f>VLOOKUP($A178,'Institution Evaluation'!$A$56:$K$346,5,0)&amp;""</f>
        <v>1133</v>
      </c>
      <c r="F178" t="s" s="362">
        <f>VLOOKUP($A178,'Institution Evaluation'!$A$56:$K$346,6,0)&amp;""</f>
      </c>
      <c r="G178" t="s" s="369">
        <f>VLOOKUP($A178,'Institution Evaluation'!$A$56:$K$346,7,0)&amp;""</f>
        <v>1047</v>
      </c>
      <c r="H178" t="s" s="363">
        <f>VLOOKUP($A178,'Institution Evaluation'!$A$56:$K$346,8,0)&amp;""</f>
      </c>
      <c r="I178" t="s" s="367">
        <f>VLOOKUP($A178,'Institution Evaluation'!$A$56:$K$346,9,0)&amp;""</f>
        <v>1049</v>
      </c>
      <c r="J178" t="s" s="364">
        <f>VLOOKUP($A178,'Institution Evaluation'!$A$56:$K$346,10,0)&amp;""</f>
      </c>
      <c r="K178" t="s" s="367">
        <f>IF(VLOOKUP($A178,'Institution Evaluation'!$A$56:$K$346,10,0)=TRUE,"Yes","")</f>
      </c>
      <c r="L178" s="254"/>
      <c r="M178" s="118"/>
      <c r="N178" s="118"/>
      <c r="O178" s="28"/>
      <c r="P178" s="29"/>
    </row>
    <row r="179" ht="45" customHeight="1">
      <c r="A179" t="s" s="278">
        <v>332</v>
      </c>
      <c r="B179" t="s" s="53">
        <f>VLOOKUP($A179,'Questions'!$A$2:$X$333,2,0)</f>
        <v>333</v>
      </c>
      <c r="C179" t="s" s="367">
        <f>VLOOKUP($A179,'Institution Evaluation'!$A$56:$K$346,3,0)&amp;""</f>
        <v>1052</v>
      </c>
      <c r="D179" t="s" s="367">
        <f>VLOOKUP($A179,'Institution Evaluation'!$A$56:$K$346,4,0)&amp;""</f>
      </c>
      <c r="E179" t="s" s="368">
        <f>VLOOKUP($A179,'Institution Evaluation'!$A$56:$K$346,5,0)&amp;""</f>
        <v>1134</v>
      </c>
      <c r="F179" t="s" s="362">
        <f>VLOOKUP($A179,'Institution Evaluation'!$A$56:$K$346,6,0)&amp;""</f>
      </c>
      <c r="G179" t="s" s="369">
        <f>VLOOKUP($A179,'Institution Evaluation'!$A$56:$K$346,7,0)&amp;""</f>
        <v>1047</v>
      </c>
      <c r="H179" t="s" s="363">
        <f>VLOOKUP($A179,'Institution Evaluation'!$A$56:$K$346,8,0)&amp;""</f>
      </c>
      <c r="I179" t="s" s="367">
        <f>VLOOKUP($A179,'Institution Evaluation'!$A$56:$K$346,9,0)&amp;""</f>
        <v>1064</v>
      </c>
      <c r="J179" t="s" s="364">
        <f>VLOOKUP($A179,'Institution Evaluation'!$A$56:$K$346,10,0)&amp;""</f>
      </c>
      <c r="K179" t="s" s="367">
        <f>IF(VLOOKUP($A179,'Institution Evaluation'!$A$56:$K$346,10,0)=TRUE,"Yes","")</f>
      </c>
      <c r="L179" s="254"/>
      <c r="M179" s="118"/>
      <c r="N179" s="118"/>
      <c r="O179" s="28"/>
      <c r="P179" s="29"/>
    </row>
    <row r="180" ht="28.5" customHeight="1">
      <c r="A180" t="s" s="278">
        <v>335</v>
      </c>
      <c r="B180" t="s" s="53">
        <f>VLOOKUP($A180,'Questions'!$A$2:$X$333,2,0)</f>
        <v>336</v>
      </c>
      <c r="C180" t="s" s="367">
        <f>VLOOKUP($A180,'Institution Evaluation'!$A$56:$K$346,3,0)&amp;""</f>
        <v>1052</v>
      </c>
      <c r="D180" t="s" s="367">
        <f>VLOOKUP($A180,'Institution Evaluation'!$A$56:$K$346,4,0)&amp;""</f>
      </c>
      <c r="E180" t="s" s="368">
        <f>VLOOKUP($A180,'Institution Evaluation'!$A$56:$K$346,5,0)&amp;""</f>
        <v>1135</v>
      </c>
      <c r="F180" t="s" s="362">
        <f>VLOOKUP($A180,'Institution Evaluation'!$A$56:$K$346,6,0)&amp;""</f>
      </c>
      <c r="G180" t="s" s="369">
        <f>VLOOKUP($A180,'Institution Evaluation'!$A$56:$K$346,7,0)&amp;""</f>
        <v>1047</v>
      </c>
      <c r="H180" t="s" s="363">
        <f>VLOOKUP($A180,'Institution Evaluation'!$A$56:$K$346,8,0)&amp;""</f>
      </c>
      <c r="I180" t="s" s="367">
        <f>VLOOKUP($A180,'Institution Evaluation'!$A$56:$K$346,9,0)&amp;""</f>
        <v>1064</v>
      </c>
      <c r="J180" t="s" s="364">
        <f>VLOOKUP($A180,'Institution Evaluation'!$A$56:$K$346,10,0)&amp;""</f>
      </c>
      <c r="K180" t="s" s="367">
        <f>IF(VLOOKUP($A180,'Institution Evaluation'!$A$56:$K$346,10,0)=TRUE,"Yes","")</f>
      </c>
      <c r="L180" s="254"/>
      <c r="M180" s="118"/>
      <c r="N180" s="118"/>
      <c r="O180" s="28"/>
      <c r="P180" s="29"/>
    </row>
    <row r="181" ht="42.75" customHeight="1">
      <c r="A181" t="s" s="278">
        <v>338</v>
      </c>
      <c r="B181" t="s" s="53">
        <f>VLOOKUP($A181,'Questions'!$A$2:$X$333,2,0)</f>
        <v>339</v>
      </c>
      <c r="C181" t="s" s="367">
        <f>VLOOKUP($A181,'Institution Evaluation'!$A$56:$K$346,3,0)&amp;""</f>
        <v>1052</v>
      </c>
      <c r="D181" t="s" s="367">
        <f>VLOOKUP($A181,'Institution Evaluation'!$A$56:$K$346,4,0)&amp;""</f>
      </c>
      <c r="E181" t="s" s="368">
        <f>VLOOKUP($A181,'Institution Evaluation'!$A$56:$K$346,5,0)&amp;""</f>
        <v>1136</v>
      </c>
      <c r="F181" t="s" s="362">
        <f>VLOOKUP($A181,'Institution Evaluation'!$A$56:$K$346,6,0)&amp;""</f>
      </c>
      <c r="G181" t="s" s="369">
        <f>VLOOKUP($A181,'Institution Evaluation'!$A$56:$K$346,7,0)&amp;""</f>
        <v>1047</v>
      </c>
      <c r="H181" t="s" s="363">
        <f>VLOOKUP($A181,'Institution Evaluation'!$A$56:$K$346,8,0)&amp;""</f>
      </c>
      <c r="I181" t="s" s="367">
        <f>VLOOKUP($A181,'Institution Evaluation'!$A$56:$K$346,9,0)&amp;""</f>
        <v>1064</v>
      </c>
      <c r="J181" t="s" s="364">
        <f>VLOOKUP($A181,'Institution Evaluation'!$A$56:$K$346,10,0)&amp;""</f>
      </c>
      <c r="K181" t="s" s="367">
        <f>IF(VLOOKUP($A181,'Institution Evaluation'!$A$56:$K$346,10,0)=TRUE,"Yes","")</f>
      </c>
      <c r="L181" s="254"/>
      <c r="M181" s="118"/>
      <c r="N181" s="118"/>
      <c r="O181" s="28"/>
      <c r="P181" s="29"/>
    </row>
    <row r="182" ht="28.5" customHeight="1">
      <c r="A182" t="s" s="278">
        <v>341</v>
      </c>
      <c r="B182" t="s" s="53">
        <f>VLOOKUP($A182,'Questions'!$A$2:$X$333,2,0)</f>
        <v>342</v>
      </c>
      <c r="C182" t="s" s="367">
        <f>VLOOKUP($A182,'Institution Evaluation'!$A$56:$K$346,3,0)&amp;""</f>
        <v>1052</v>
      </c>
      <c r="D182" t="s" s="367">
        <f>VLOOKUP($A182,'Institution Evaluation'!$A$56:$K$346,4,0)&amp;""</f>
      </c>
      <c r="E182" t="s" s="368">
        <f>VLOOKUP($A182,'Institution Evaluation'!$A$56:$K$346,5,0)&amp;""</f>
        <v>1137</v>
      </c>
      <c r="F182" t="s" s="362">
        <f>VLOOKUP($A182,'Institution Evaluation'!$A$56:$K$346,6,0)&amp;""</f>
      </c>
      <c r="G182" t="s" s="369">
        <f>VLOOKUP($A182,'Institution Evaluation'!$A$56:$K$346,7,0)&amp;""</f>
        <v>1047</v>
      </c>
      <c r="H182" t="s" s="363">
        <f>VLOOKUP($A182,'Institution Evaluation'!$A$56:$K$346,8,0)&amp;""</f>
      </c>
      <c r="I182" t="s" s="367">
        <f>VLOOKUP($A182,'Institution Evaluation'!$A$56:$K$346,9,0)&amp;""</f>
        <v>1064</v>
      </c>
      <c r="J182" t="s" s="364">
        <f>VLOOKUP($A182,'Institution Evaluation'!$A$56:$K$346,10,0)&amp;""</f>
      </c>
      <c r="K182" t="s" s="367">
        <f>IF(VLOOKUP($A182,'Institution Evaluation'!$A$56:$K$346,10,0)=TRUE,"Yes","")</f>
      </c>
      <c r="L182" s="254"/>
      <c r="M182" s="118"/>
      <c r="N182" s="118"/>
      <c r="O182" s="28"/>
      <c r="P182" s="29"/>
    </row>
    <row r="183" ht="28.5" customHeight="1">
      <c r="A183" t="s" s="278">
        <v>344</v>
      </c>
      <c r="B183" t="s" s="53">
        <f>VLOOKUP($A183,'Questions'!$A$2:$X$333,2,0)</f>
        <v>345</v>
      </c>
      <c r="C183" t="s" s="367">
        <f>VLOOKUP($A183,'Institution Evaluation'!$A$56:$K$346,3,0)&amp;""</f>
        <v>1052</v>
      </c>
      <c r="D183" t="s" s="367">
        <f>VLOOKUP($A183,'Institution Evaluation'!$A$56:$K$346,4,0)&amp;""</f>
      </c>
      <c r="E183" t="s" s="368">
        <f>VLOOKUP($A183,'Institution Evaluation'!$A$56:$K$346,5,0)&amp;""</f>
        <v>1138</v>
      </c>
      <c r="F183" t="s" s="362">
        <f>VLOOKUP($A183,'Institution Evaluation'!$A$56:$K$346,6,0)&amp;""</f>
      </c>
      <c r="G183" t="s" s="369">
        <f>VLOOKUP($A183,'Institution Evaluation'!$A$56:$K$346,7,0)&amp;""</f>
        <v>1047</v>
      </c>
      <c r="H183" t="s" s="363">
        <f>VLOOKUP($A183,'Institution Evaluation'!$A$56:$K$346,8,0)&amp;""</f>
      </c>
      <c r="I183" t="s" s="367">
        <f>VLOOKUP($A183,'Institution Evaluation'!$A$56:$K$346,9,0)&amp;""</f>
        <v>1064</v>
      </c>
      <c r="J183" t="s" s="364">
        <f>VLOOKUP($A183,'Institution Evaluation'!$A$56:$K$346,10,0)&amp;""</f>
      </c>
      <c r="K183" t="s" s="367">
        <f>IF(VLOOKUP($A183,'Institution Evaluation'!$A$56:$K$346,10,0)=TRUE,"Yes","")</f>
      </c>
      <c r="L183" s="254"/>
      <c r="M183" s="118"/>
      <c r="N183" s="118"/>
      <c r="O183" s="28"/>
      <c r="P183" s="29"/>
    </row>
    <row r="184" ht="15" customHeight="1">
      <c r="A184" t="s" s="278">
        <v>347</v>
      </c>
      <c r="B184" t="s" s="53">
        <f>VLOOKUP($A184,'Questions'!$A$2:$X$333,2,0)</f>
        <v>348</v>
      </c>
      <c r="C184" t="s" s="367">
        <f>VLOOKUP($A184,'Institution Evaluation'!$A$56:$K$346,3,0)&amp;""</f>
        <v>1052</v>
      </c>
      <c r="D184" t="s" s="367">
        <f>VLOOKUP($A184,'Institution Evaluation'!$A$56:$K$346,4,0)&amp;""</f>
      </c>
      <c r="E184" t="s" s="368">
        <f>VLOOKUP($A184,'Institution Evaluation'!$A$56:$K$346,5,0)&amp;""</f>
        <v>1139</v>
      </c>
      <c r="F184" t="s" s="362">
        <f>VLOOKUP($A184,'Institution Evaluation'!$A$56:$K$346,6,0)&amp;""</f>
      </c>
      <c r="G184" t="s" s="369">
        <f>VLOOKUP($A184,'Institution Evaluation'!$A$56:$K$346,7,0)&amp;""</f>
        <v>1047</v>
      </c>
      <c r="H184" t="s" s="363">
        <f>VLOOKUP($A184,'Institution Evaluation'!$A$56:$K$346,8,0)&amp;""</f>
      </c>
      <c r="I184" t="s" s="367">
        <f>VLOOKUP($A184,'Institution Evaluation'!$A$56:$K$346,9,0)&amp;""</f>
        <v>1051</v>
      </c>
      <c r="J184" t="s" s="364">
        <f>VLOOKUP($A184,'Institution Evaluation'!$A$56:$K$346,10,0)&amp;""</f>
      </c>
      <c r="K184" t="s" s="367">
        <f>IF(VLOOKUP($A184,'Institution Evaluation'!$A$56:$K$346,10,0)=TRUE,"Yes","")</f>
      </c>
      <c r="L184" s="254"/>
      <c r="M184" s="118"/>
      <c r="N184" s="118"/>
      <c r="O184" s="28"/>
      <c r="P184" s="29"/>
    </row>
    <row r="185" ht="71.25" customHeight="1">
      <c r="A185" t="s" s="278">
        <v>350</v>
      </c>
      <c r="B185" t="s" s="53">
        <f>VLOOKUP($A185,'Questions'!$A$2:$X$333,2,0)</f>
        <v>351</v>
      </c>
      <c r="C185" t="s" s="367">
        <f>VLOOKUP($A185,'Institution Evaluation'!$A$56:$K$346,3,0)&amp;""</f>
        <v>1052</v>
      </c>
      <c r="D185" t="s" s="367">
        <f>VLOOKUP($A185,'Institution Evaluation'!$A$56:$K$346,4,0)&amp;""</f>
      </c>
      <c r="E185" t="s" s="368">
        <f>VLOOKUP($A185,'Institution Evaluation'!$A$56:$K$346,5,0)&amp;""</f>
        <v>1140</v>
      </c>
      <c r="F185" t="s" s="362">
        <f>VLOOKUP($A185,'Institution Evaluation'!$A$56:$K$346,6,0)&amp;""</f>
      </c>
      <c r="G185" t="s" s="369">
        <f>VLOOKUP($A185,'Institution Evaluation'!$A$56:$K$346,7,0)&amp;""</f>
        <v>1047</v>
      </c>
      <c r="H185" t="s" s="363">
        <f>VLOOKUP($A185,'Institution Evaluation'!$A$56:$K$346,8,0)&amp;""</f>
      </c>
      <c r="I185" t="s" s="367">
        <f>VLOOKUP($A185,'Institution Evaluation'!$A$56:$K$346,9,0)&amp;""</f>
        <v>1064</v>
      </c>
      <c r="J185" t="s" s="364">
        <f>VLOOKUP($A185,'Institution Evaluation'!$A$56:$K$346,10,0)&amp;""</f>
      </c>
      <c r="K185" t="s" s="367">
        <f>IF(VLOOKUP($A185,'Institution Evaluation'!$A$56:$K$346,10,0)=TRUE,"Yes","")</f>
      </c>
      <c r="L185" s="254"/>
      <c r="M185" s="118"/>
      <c r="N185" s="118"/>
      <c r="O185" s="28"/>
      <c r="P185" s="29"/>
    </row>
    <row r="186" ht="42.75" customHeight="1">
      <c r="A186" t="s" s="278">
        <v>356</v>
      </c>
      <c r="B186" t="s" s="53">
        <f>VLOOKUP($A186,'Questions'!$A$2:$X$333,2,0)</f>
        <v>357</v>
      </c>
      <c r="C186" t="s" s="367">
        <f>VLOOKUP($A186,'Institution Evaluation'!$A$56:$K$346,3,0)&amp;""</f>
        <v>1052</v>
      </c>
      <c r="D186" t="s" s="367">
        <f>VLOOKUP($A186,'Institution Evaluation'!$A$56:$K$346,4,0)&amp;""</f>
      </c>
      <c r="E186" t="s" s="368">
        <f>VLOOKUP($A186,'Institution Evaluation'!$A$56:$K$346,5,0)&amp;""</f>
      </c>
      <c r="F186" t="s" s="362">
        <f>VLOOKUP($A186,'Institution Evaluation'!$A$56:$K$346,6,0)&amp;""</f>
      </c>
      <c r="G186" t="s" s="369">
        <f>VLOOKUP($A186,'Institution Evaluation'!$A$56:$K$346,7,0)&amp;""</f>
        <v>1047</v>
      </c>
      <c r="H186" t="s" s="363">
        <f>VLOOKUP($A186,'Institution Evaluation'!$A$56:$K$346,8,0)&amp;""</f>
      </c>
      <c r="I186" t="s" s="367">
        <f>VLOOKUP($A186,'Institution Evaluation'!$A$56:$K$346,9,0)&amp;""</f>
        <v>1064</v>
      </c>
      <c r="J186" t="s" s="364">
        <f>VLOOKUP($A186,'Institution Evaluation'!$A$56:$K$346,10,0)&amp;""</f>
      </c>
      <c r="K186" t="s" s="367">
        <f>IF(VLOOKUP($A186,'Institution Evaluation'!$A$56:$K$346,10,0)=TRUE,"Yes","")</f>
      </c>
      <c r="L186" s="254"/>
      <c r="M186" s="118"/>
      <c r="N186" s="118"/>
      <c r="O186" s="28"/>
      <c r="P186" s="29"/>
    </row>
    <row r="187" ht="60" customHeight="1">
      <c r="A187" t="s" s="278">
        <v>369</v>
      </c>
      <c r="B187" t="s" s="53">
        <f>VLOOKUP($A187,'Questions'!$A$2:$X$333,2,0)</f>
        <v>370</v>
      </c>
      <c r="C187" t="s" s="367">
        <f>VLOOKUP($A187,'Institution Evaluation'!$A$56:$K$346,3,0)&amp;""</f>
        <v>1047</v>
      </c>
      <c r="D187" t="s" s="367">
        <f>VLOOKUP($A187,'Institution Evaluation'!$A$56:$K$346,4,0)&amp;""</f>
      </c>
      <c r="E187" t="s" s="368">
        <f>VLOOKUP($A187,'Institution Evaluation'!$A$56:$K$346,5,0)&amp;""</f>
        <v>1145</v>
      </c>
      <c r="F187" t="s" s="362">
        <f>VLOOKUP($A187,'Institution Evaluation'!$A$56:$K$346,6,0)&amp;""</f>
      </c>
      <c r="G187" t="s" s="369">
        <f>VLOOKUP($A187,'Institution Evaluation'!$A$56:$K$346,7,0)&amp;""</f>
        <v>1047</v>
      </c>
      <c r="H187" t="s" s="363">
        <f>VLOOKUP($A187,'Institution Evaluation'!$A$56:$K$346,8,0)&amp;""</f>
      </c>
      <c r="I187" t="s" s="367">
        <f>VLOOKUP($A187,'Institution Evaluation'!$A$56:$K$346,9,0)&amp;""</f>
        <v>1051</v>
      </c>
      <c r="J187" t="s" s="364">
        <f>VLOOKUP($A187,'Institution Evaluation'!$A$56:$K$346,10,0)&amp;""</f>
      </c>
      <c r="K187" t="s" s="367">
        <f>IF(VLOOKUP($A187,'Institution Evaluation'!$A$56:$K$346,10,0)=TRUE,"Yes","")</f>
      </c>
      <c r="L187" s="254"/>
      <c r="M187" s="118"/>
      <c r="N187" s="118"/>
      <c r="O187" s="28"/>
      <c r="P187" s="29"/>
    </row>
    <row r="188" ht="71.25" customHeight="1">
      <c r="A188" t="s" s="278">
        <v>372</v>
      </c>
      <c r="B188" t="s" s="53">
        <f>VLOOKUP($A188,'Questions'!$A$2:$X$333,2,0)</f>
        <v>373</v>
      </c>
      <c r="C188" t="s" s="367">
        <f>VLOOKUP($A188,'Institution Evaluation'!$A$56:$K$346,3,0)&amp;""</f>
        <v>1052</v>
      </c>
      <c r="D188" t="s" s="367">
        <f>VLOOKUP($A188,'Institution Evaluation'!$A$56:$K$346,4,0)&amp;""</f>
      </c>
      <c r="E188" t="s" s="368">
        <f>VLOOKUP($A188,'Institution Evaluation'!$A$56:$K$346,5,0)&amp;""</f>
      </c>
      <c r="F188" t="s" s="362">
        <f>VLOOKUP($A188,'Institution Evaluation'!$A$56:$K$346,6,0)&amp;""</f>
      </c>
      <c r="G188" t="s" s="369">
        <f>VLOOKUP($A188,'Institution Evaluation'!$A$56:$K$346,7,0)&amp;""</f>
        <v>1047</v>
      </c>
      <c r="H188" t="s" s="363">
        <f>VLOOKUP($A188,'Institution Evaluation'!$A$56:$K$346,8,0)&amp;""</f>
      </c>
      <c r="I188" t="s" s="367">
        <f>VLOOKUP($A188,'Institution Evaluation'!$A$56:$K$346,9,0)&amp;""</f>
        <v>1051</v>
      </c>
      <c r="J188" t="s" s="364">
        <f>VLOOKUP($A188,'Institution Evaluation'!$A$56:$K$346,10,0)&amp;""</f>
      </c>
      <c r="K188" t="s" s="367">
        <f>IF(VLOOKUP($A188,'Institution Evaluation'!$A$56:$K$346,10,0)=TRUE,"Yes","")</f>
      </c>
      <c r="L188" s="254"/>
      <c r="M188" s="118"/>
      <c r="N188" s="118"/>
      <c r="O188" s="28"/>
      <c r="P188" s="29"/>
    </row>
    <row r="189" ht="18" customHeight="1">
      <c r="A189" t="s" s="30">
        <f>VLOOKUP(LEFT($A190,4),'Auto Responses'!$N$4:$O$38,2,0)&amp;""</f>
        <v>428</v>
      </c>
      <c r="B189" s="31"/>
      <c r="C189" s="51"/>
      <c r="D189" s="51"/>
      <c r="E189" s="292"/>
      <c r="F189" t="s" s="287">
        <v>1036</v>
      </c>
      <c r="G189" t="s" s="288">
        <v>1031</v>
      </c>
      <c r="H189" t="s" s="288">
        <v>1032</v>
      </c>
      <c r="I189" t="s" s="288">
        <v>1033</v>
      </c>
      <c r="J189" t="s" s="288">
        <v>1034</v>
      </c>
      <c r="K189" s="51"/>
      <c r="L189" s="254"/>
      <c r="M189" s="118"/>
      <c r="N189" s="118"/>
      <c r="O189" s="28"/>
      <c r="P189" s="29"/>
    </row>
    <row r="190" ht="135" customHeight="1">
      <c r="A190" t="s" s="278">
        <v>429</v>
      </c>
      <c r="B190" t="s" s="53">
        <f>VLOOKUP($A190,'Questions'!$A$2:$X$333,2,0)</f>
        <v>430</v>
      </c>
      <c r="C190" t="s" s="367">
        <f>VLOOKUP($A190,'Institution Evaluation'!$A$56:$K$346,3,0)&amp;""</f>
        <v>1159</v>
      </c>
      <c r="D190" t="s" s="367">
        <f>VLOOKUP($A190,'Institution Evaluation'!$A$56:$K$346,4,0)&amp;""</f>
        <v>432</v>
      </c>
      <c r="E190" t="s" s="368">
        <f>VLOOKUP($A190,'Institution Evaluation'!$A$56:$K$346,5,0)&amp;""</f>
      </c>
      <c r="F190" t="s" s="362">
        <f>VLOOKUP($A190,'Institution Evaluation'!$A$56:$K$346,6,0)&amp;""</f>
      </c>
      <c r="G190" t="s" s="369">
        <f>VLOOKUP($A190,'Institution Evaluation'!$A$56:$K$346,7,0)&amp;""</f>
        <v>1038</v>
      </c>
      <c r="H190" t="s" s="363">
        <f>VLOOKUP($A190,'Institution Evaluation'!$A$56:$K$346,8,0)&amp;""</f>
      </c>
      <c r="I190" t="s" s="367">
        <f>VLOOKUP($A190,'Institution Evaluation'!$A$56:$K$346,9,0)&amp;""</f>
      </c>
      <c r="J190" t="s" s="364">
        <f>VLOOKUP($A190,'Institution Evaluation'!$A$56:$K$346,10,0)&amp;""</f>
      </c>
      <c r="K190" t="s" s="367">
        <f>IF(VLOOKUP($A190,'Institution Evaluation'!$A$56:$K$346,10,0)=TRUE,"Yes","")</f>
      </c>
      <c r="L190" s="254"/>
      <c r="M190" s="118"/>
      <c r="N190" s="118"/>
      <c r="O190" s="28"/>
      <c r="P190" s="29"/>
    </row>
    <row r="191" ht="28.5" customHeight="1">
      <c r="A191" t="s" s="278">
        <v>436</v>
      </c>
      <c r="B191" t="s" s="53">
        <f>VLOOKUP($A191,'Questions'!$A$2:$X$333,2,0)</f>
        <v>437</v>
      </c>
      <c r="C191" t="s" s="367">
        <f>VLOOKUP($A191,'Institution Evaluation'!$A$56:$K$346,3,0)&amp;""</f>
        <v>1052</v>
      </c>
      <c r="D191" t="s" s="367">
        <f>VLOOKUP($A191,'Institution Evaluation'!$A$56:$K$346,4,0)&amp;""</f>
        <v>438</v>
      </c>
      <c r="E191" t="s" s="368">
        <f>VLOOKUP($A191,'Institution Evaluation'!$A$56:$K$346,5,0)&amp;""</f>
        <v>1160</v>
      </c>
      <c r="F191" t="s" s="362">
        <f>VLOOKUP($A191,'Institution Evaluation'!$A$56:$K$346,6,0)&amp;""</f>
      </c>
      <c r="G191" t="s" s="369">
        <f>VLOOKUP($A191,'Institution Evaluation'!$A$56:$K$346,7,0)&amp;""</f>
        <v>1047</v>
      </c>
      <c r="H191" t="s" s="363">
        <f>VLOOKUP($A191,'Institution Evaluation'!$A$56:$K$346,8,0)&amp;""</f>
      </c>
      <c r="I191" t="s" s="367">
        <f>VLOOKUP($A191,'Institution Evaluation'!$A$56:$K$346,9,0)&amp;""</f>
        <v>1064</v>
      </c>
      <c r="J191" t="s" s="364">
        <f>VLOOKUP($A191,'Institution Evaluation'!$A$56:$K$346,10,0)&amp;""</f>
      </c>
      <c r="K191" t="s" s="367">
        <f>IF(VLOOKUP($A191,'Institution Evaluation'!$A$56:$K$346,10,0)=TRUE,"Yes","")</f>
      </c>
      <c r="L191" s="254"/>
      <c r="M191" s="118"/>
      <c r="N191" s="118"/>
      <c r="O191" s="28"/>
      <c r="P191" s="29"/>
    </row>
    <row r="192" ht="18" customHeight="1">
      <c r="A192" t="s" s="30">
        <f>VLOOKUP(LEFT($A193,4),'Auto Responses'!$N$4:$O$38,2,0)&amp;""</f>
        <v>482</v>
      </c>
      <c r="B192" s="31"/>
      <c r="C192" s="51"/>
      <c r="D192" s="51"/>
      <c r="E192" s="292"/>
      <c r="F192" t="s" s="287">
        <v>1036</v>
      </c>
      <c r="G192" t="s" s="288">
        <v>1031</v>
      </c>
      <c r="H192" t="s" s="288">
        <v>1032</v>
      </c>
      <c r="I192" t="s" s="288">
        <v>1033</v>
      </c>
      <c r="J192" t="s" s="288">
        <v>1034</v>
      </c>
      <c r="K192" s="51"/>
      <c r="L192" s="254"/>
      <c r="M192" s="118"/>
      <c r="N192" s="118"/>
      <c r="O192" s="28"/>
      <c r="P192" s="29"/>
    </row>
    <row r="193" ht="28.5" customHeight="1">
      <c r="A193" t="s" s="278">
        <v>483</v>
      </c>
      <c r="B193" t="s" s="53">
        <f>VLOOKUP($A193,'Questions'!$A$2:$X$333,2,0)</f>
        <v>484</v>
      </c>
      <c r="C193" t="s" s="367">
        <f>VLOOKUP($A193,'Institution Evaluation'!$A$56:$K$346,3,0)&amp;""</f>
        <v>1052</v>
      </c>
      <c r="D193" t="s" s="367">
        <f>VLOOKUP($A193,'Institution Evaluation'!$A$56:$K$346,4,0)&amp;""</f>
        <v>463</v>
      </c>
      <c r="E193" t="s" s="368">
        <f>VLOOKUP($A193,'Institution Evaluation'!$A$56:$K$346,5,0)&amp;""</f>
        <v>1173</v>
      </c>
      <c r="F193" t="s" s="362">
        <f>VLOOKUP($A193,'Institution Evaluation'!$A$56:$K$346,6,0)&amp;""</f>
      </c>
      <c r="G193" t="s" s="369">
        <f>VLOOKUP($A193,'Institution Evaluation'!$A$56:$K$346,7,0)&amp;""</f>
        <v>1047</v>
      </c>
      <c r="H193" t="s" s="363">
        <f>VLOOKUP($A193,'Institution Evaluation'!$A$56:$K$346,8,0)&amp;""</f>
      </c>
      <c r="I193" t="s" s="367">
        <f>VLOOKUP($A193,'Institution Evaluation'!$A$56:$K$346,9,0)&amp;""</f>
        <v>1049</v>
      </c>
      <c r="J193" t="s" s="364">
        <f>VLOOKUP($A193,'Institution Evaluation'!$A$56:$K$346,10,0)&amp;""</f>
      </c>
      <c r="K193" t="s" s="367">
        <f>IF(VLOOKUP($A193,'Institution Evaluation'!$A$56:$K$346,10,0)=TRUE,"Yes","")</f>
      </c>
      <c r="L193" s="254"/>
      <c r="M193" s="118"/>
      <c r="N193" s="118"/>
      <c r="O193" s="28"/>
      <c r="P193" s="29"/>
    </row>
    <row r="194" ht="28.5" customHeight="1">
      <c r="A194" t="s" s="278">
        <v>486</v>
      </c>
      <c r="B194" t="s" s="53">
        <f>VLOOKUP($A194,'Questions'!$A$2:$X$333,2,0)</f>
        <v>487</v>
      </c>
      <c r="C194" t="s" s="367">
        <f>VLOOKUP($A194,'Institution Evaluation'!$A$56:$K$346,3,0)&amp;""</f>
        <v>1052</v>
      </c>
      <c r="D194" t="s" s="367">
        <f>VLOOKUP($A194,'Institution Evaluation'!$A$56:$K$346,4,0)&amp;""</f>
        <v>463</v>
      </c>
      <c r="E194" t="s" s="368">
        <f>VLOOKUP($A194,'Institution Evaluation'!$A$56:$K$346,5,0)&amp;""</f>
        <v>1174</v>
      </c>
      <c r="F194" t="s" s="362">
        <f>VLOOKUP($A194,'Institution Evaluation'!$A$56:$K$346,6,0)&amp;""</f>
      </c>
      <c r="G194" t="s" s="369">
        <f>VLOOKUP($A194,'Institution Evaluation'!$A$56:$K$346,7,0)&amp;""</f>
        <v>1047</v>
      </c>
      <c r="H194" t="s" s="363">
        <f>VLOOKUP($A194,'Institution Evaluation'!$A$56:$K$346,8,0)&amp;""</f>
      </c>
      <c r="I194" t="s" s="367">
        <f>VLOOKUP($A194,'Institution Evaluation'!$A$56:$K$346,9,0)&amp;""</f>
        <v>1049</v>
      </c>
      <c r="J194" t="s" s="364">
        <f>VLOOKUP($A194,'Institution Evaluation'!$A$56:$K$346,10,0)&amp;""</f>
      </c>
      <c r="K194" t="s" s="367">
        <f>IF(VLOOKUP($A194,'Institution Evaluation'!$A$56:$K$346,10,0)=TRUE,"Yes","")</f>
      </c>
      <c r="L194" s="254"/>
      <c r="M194" s="118"/>
      <c r="N194" s="118"/>
      <c r="O194" s="28"/>
      <c r="P194" s="29"/>
    </row>
    <row r="195" ht="28.5" customHeight="1">
      <c r="A195" t="s" s="278">
        <v>489</v>
      </c>
      <c r="B195" t="s" s="53">
        <f>VLOOKUP($A195,'Questions'!$A$2:$X$333,2,0)</f>
        <v>490</v>
      </c>
      <c r="C195" t="s" s="367">
        <f>VLOOKUP($A195,'Institution Evaluation'!$A$56:$K$346,3,0)&amp;""</f>
        <v>1052</v>
      </c>
      <c r="D195" t="s" s="367">
        <f>VLOOKUP($A195,'Institution Evaluation'!$A$56:$K$346,4,0)&amp;""</f>
        <v>463</v>
      </c>
      <c r="E195" t="s" s="368">
        <f>VLOOKUP($A195,'Institution Evaluation'!$A$56:$K$346,5,0)&amp;""</f>
        <v>1175</v>
      </c>
      <c r="F195" t="s" s="362">
        <f>VLOOKUP($A195,'Institution Evaluation'!$A$56:$K$346,6,0)&amp;""</f>
      </c>
      <c r="G195" t="s" s="369">
        <f>VLOOKUP($A195,'Institution Evaluation'!$A$56:$K$346,7,0)&amp;""</f>
        <v>1047</v>
      </c>
      <c r="H195" t="s" s="363">
        <f>VLOOKUP($A195,'Institution Evaluation'!$A$56:$K$346,8,0)&amp;""</f>
      </c>
      <c r="I195" t="s" s="367">
        <f>VLOOKUP($A195,'Institution Evaluation'!$A$56:$K$346,9,0)&amp;""</f>
        <v>1049</v>
      </c>
      <c r="J195" t="s" s="364">
        <f>VLOOKUP($A195,'Institution Evaluation'!$A$56:$K$346,10,0)&amp;""</f>
      </c>
      <c r="K195" t="s" s="367">
        <f>IF(VLOOKUP($A195,'Institution Evaluation'!$A$56:$K$346,10,0)=TRUE,"Yes","")</f>
      </c>
      <c r="L195" s="254"/>
      <c r="M195" s="118"/>
      <c r="N195" s="118"/>
      <c r="O195" s="28"/>
      <c r="P195" s="29"/>
    </row>
    <row r="196" ht="15" customHeight="1">
      <c r="A196" t="s" s="278">
        <v>492</v>
      </c>
      <c r="B196" t="s" s="53">
        <f>VLOOKUP($A196,'Questions'!$A$2:$X$333,2,0)</f>
        <v>493</v>
      </c>
      <c r="C196" t="s" s="367">
        <f>VLOOKUP($A196,'Institution Evaluation'!$A$56:$K$346,3,0)&amp;""</f>
        <v>1077</v>
      </c>
      <c r="D196" t="s" s="367">
        <f>VLOOKUP($A196,'Institution Evaluation'!$A$56:$K$346,4,0)&amp;""</f>
      </c>
      <c r="E196" t="s" s="368">
        <f>VLOOKUP($A196,'Institution Evaluation'!$A$56:$K$346,5,0)&amp;""</f>
        <v>1078</v>
      </c>
      <c r="F196" t="s" s="362">
        <f>VLOOKUP($A196,'Institution Evaluation'!$A$56:$K$346,6,0)&amp;""</f>
      </c>
      <c r="G196" t="s" s="369">
        <f>VLOOKUP($A196,'Institution Evaluation'!$A$56:$K$346,7,0)&amp;""</f>
        <v>1047</v>
      </c>
      <c r="H196" t="s" s="363">
        <f>VLOOKUP($A196,'Institution Evaluation'!$A$56:$K$346,8,0)&amp;""</f>
      </c>
      <c r="I196" t="s" s="367">
        <f>VLOOKUP($A196,'Institution Evaluation'!$A$56:$K$346,9,0)&amp;""</f>
        <v>1049</v>
      </c>
      <c r="J196" t="s" s="364">
        <f>VLOOKUP($A196,'Institution Evaluation'!$A$56:$K$346,10,0)&amp;""</f>
      </c>
      <c r="K196" t="s" s="367">
        <f>IF(VLOOKUP($A196,'Institution Evaluation'!$A$56:$K$346,10,0)=TRUE,"Yes","")</f>
      </c>
      <c r="L196" s="254"/>
      <c r="M196" s="118"/>
      <c r="N196" s="118"/>
      <c r="O196" s="28"/>
      <c r="P196" s="29"/>
    </row>
    <row r="197" ht="28.5" customHeight="1">
      <c r="A197" t="s" s="278">
        <v>494</v>
      </c>
      <c r="B197" t="s" s="53">
        <f>VLOOKUP($A197,'Questions'!$A$2:$X$333,2,0)</f>
        <v>495</v>
      </c>
      <c r="C197" t="s" s="367">
        <f>VLOOKUP($A197,'Institution Evaluation'!$A$56:$K$346,3,0)&amp;""</f>
        <v>1052</v>
      </c>
      <c r="D197" t="s" s="367">
        <f>VLOOKUP($A197,'Institution Evaluation'!$A$56:$K$346,4,0)&amp;""</f>
      </c>
      <c r="E197" t="s" s="368">
        <f>VLOOKUP($A197,'Institution Evaluation'!$A$56:$K$346,5,0)&amp;""</f>
        <v>1176</v>
      </c>
      <c r="F197" t="s" s="362">
        <f>VLOOKUP($A197,'Institution Evaluation'!$A$56:$K$346,6,0)&amp;""</f>
      </c>
      <c r="G197" t="s" s="369">
        <f>VLOOKUP($A197,'Institution Evaluation'!$A$56:$K$346,7,0)&amp;""</f>
        <v>1047</v>
      </c>
      <c r="H197" t="s" s="363">
        <f>VLOOKUP($A197,'Institution Evaluation'!$A$56:$K$346,8,0)&amp;""</f>
      </c>
      <c r="I197" t="s" s="367">
        <f>VLOOKUP($A197,'Institution Evaluation'!$A$56:$K$346,9,0)&amp;""</f>
        <v>1049</v>
      </c>
      <c r="J197" t="s" s="364">
        <f>VLOOKUP($A197,'Institution Evaluation'!$A$56:$K$346,10,0)&amp;""</f>
      </c>
      <c r="K197" t="s" s="367">
        <f>IF(VLOOKUP($A197,'Institution Evaluation'!$A$56:$K$346,10,0)=TRUE,"Yes","")</f>
      </c>
      <c r="L197" s="254"/>
      <c r="M197" s="118"/>
      <c r="N197" s="118"/>
      <c r="O197" s="28"/>
      <c r="P197" s="29"/>
    </row>
    <row r="198" ht="28.5" customHeight="1">
      <c r="A198" t="s" s="278">
        <v>505</v>
      </c>
      <c r="B198" t="s" s="53">
        <f>VLOOKUP($A198,'Questions'!$A$2:$X$333,2,0)</f>
        <v>506</v>
      </c>
      <c r="C198" t="s" s="367">
        <f>VLOOKUP($A198,'Institution Evaluation'!$A$56:$K$346,3,0)&amp;""</f>
        <v>1052</v>
      </c>
      <c r="D198" t="s" s="367">
        <f>VLOOKUP($A198,'Institution Evaluation'!$A$56:$K$346,4,0)&amp;""</f>
      </c>
      <c r="E198" t="s" s="368">
        <f>VLOOKUP($A198,'Institution Evaluation'!$A$56:$K$346,5,0)&amp;""</f>
        <v>1179</v>
      </c>
      <c r="F198" t="s" s="362">
        <f>VLOOKUP($A198,'Institution Evaluation'!$A$56:$K$346,6,0)&amp;""</f>
      </c>
      <c r="G198" t="s" s="369">
        <f>VLOOKUP($A198,'Institution Evaluation'!$A$56:$K$346,7,0)&amp;""</f>
        <v>1047</v>
      </c>
      <c r="H198" t="s" s="363">
        <f>VLOOKUP($A198,'Institution Evaluation'!$A$56:$K$346,8,0)&amp;""</f>
      </c>
      <c r="I198" t="s" s="367">
        <f>VLOOKUP($A198,'Institution Evaluation'!$A$56:$K$346,9,0)&amp;""</f>
        <v>1064</v>
      </c>
      <c r="J198" t="s" s="364">
        <f>VLOOKUP($A198,'Institution Evaluation'!$A$56:$K$346,10,0)&amp;""</f>
      </c>
      <c r="K198" t="s" s="367">
        <f>IF(VLOOKUP($A198,'Institution Evaluation'!$A$56:$K$346,10,0)=TRUE,"Yes","")</f>
      </c>
      <c r="L198" s="254"/>
      <c r="M198" s="118"/>
      <c r="N198" s="118"/>
      <c r="O198" s="28"/>
      <c r="P198" s="29"/>
    </row>
    <row r="199" ht="18" customHeight="1">
      <c r="A199" t="s" s="30">
        <f>VLOOKUP(LEFT($A200,4),'Auto Responses'!$N$4:$O$38,2,0)&amp;""</f>
        <v>200</v>
      </c>
      <c r="B199" s="31"/>
      <c r="C199" s="51"/>
      <c r="D199" s="51"/>
      <c r="E199" s="292"/>
      <c r="F199" t="s" s="287">
        <v>1036</v>
      </c>
      <c r="G199" t="s" s="288">
        <v>1031</v>
      </c>
      <c r="H199" t="s" s="288">
        <v>1032</v>
      </c>
      <c r="I199" t="s" s="288">
        <v>1033</v>
      </c>
      <c r="J199" t="s" s="288">
        <v>1034</v>
      </c>
      <c r="K199" s="51"/>
      <c r="L199" s="254"/>
      <c r="M199" s="118"/>
      <c r="N199" s="118"/>
      <c r="O199" s="28"/>
      <c r="P199" s="29"/>
    </row>
    <row r="200" ht="45" customHeight="1">
      <c r="A200" t="s" s="278">
        <v>207</v>
      </c>
      <c r="B200" t="s" s="53">
        <f>VLOOKUP($A200,'Questions'!$A$2:$X$333,2,0)</f>
        <v>208</v>
      </c>
      <c r="C200" t="s" s="367">
        <f>VLOOKUP($A200,'Institution Evaluation'!$A$56:$K$346,3,0)&amp;""</f>
        <v>1052</v>
      </c>
      <c r="D200" t="s" s="367">
        <f>VLOOKUP($A200,'Institution Evaluation'!$A$56:$K$346,4,0)&amp;""</f>
        <v>1347</v>
      </c>
      <c r="E200" t="s" s="368">
        <f>VLOOKUP($A200,'Institution Evaluation'!$A$56:$K$346,5,0)&amp;""</f>
      </c>
      <c r="F200" t="s" s="362">
        <f>VLOOKUP($A200,'Institution Evaluation'!$A$56:$K$346,6,0)&amp;""</f>
      </c>
      <c r="G200" t="s" s="369">
        <f>VLOOKUP($A200,'Institution Evaluation'!$A$56:$K$346,7,0)&amp;""</f>
        <v>1047</v>
      </c>
      <c r="H200" t="s" s="363">
        <f>VLOOKUP($A200,'Institution Evaluation'!$A$56:$K$346,8,0)&amp;""</f>
      </c>
      <c r="I200" t="s" s="367">
        <f>VLOOKUP($A200,'Institution Evaluation'!$A$56:$K$346,9,0)&amp;""</f>
        <v>1049</v>
      </c>
      <c r="J200" t="s" s="364">
        <f>VLOOKUP($A200,'Institution Evaluation'!$A$56:$K$346,10,0)&amp;""</f>
      </c>
      <c r="K200" t="s" s="367">
        <f>IF(VLOOKUP($A200,'Institution Evaluation'!$A$56:$K$346,10,0)=TRUE,"Yes","")</f>
      </c>
      <c r="L200" s="254"/>
      <c r="M200" s="118"/>
      <c r="N200" s="118"/>
      <c r="O200" s="28"/>
      <c r="P200" s="29"/>
    </row>
    <row r="201" ht="28.5" customHeight="1">
      <c r="A201" t="s" s="278">
        <v>210</v>
      </c>
      <c r="B201" t="s" s="53">
        <f>VLOOKUP($A201,'Questions'!$A$2:$X$333,2,0)</f>
        <v>211</v>
      </c>
      <c r="C201" t="s" s="367">
        <f>VLOOKUP($A201,'Institution Evaluation'!$A$56:$K$346,3,0)&amp;""</f>
        <v>1047</v>
      </c>
      <c r="D201" t="s" s="367">
        <f>VLOOKUP($A201,'Institution Evaluation'!$A$56:$K$346,4,0)&amp;""</f>
        <v>1348</v>
      </c>
      <c r="E201" t="s" s="368">
        <f>VLOOKUP($A201,'Institution Evaluation'!$A$56:$K$346,5,0)&amp;""</f>
      </c>
      <c r="F201" t="s" s="362">
        <f>VLOOKUP($A201,'Institution Evaluation'!$A$56:$K$346,6,0)&amp;""</f>
      </c>
      <c r="G201" t="s" s="369">
        <f>VLOOKUP($A201,'Institution Evaluation'!$A$56:$K$346,7,0)&amp;""</f>
        <v>1047</v>
      </c>
      <c r="H201" t="s" s="363">
        <f>VLOOKUP($A201,'Institution Evaluation'!$A$56:$K$346,8,0)&amp;""</f>
      </c>
      <c r="I201" t="s" s="367">
        <f>VLOOKUP($A201,'Institution Evaluation'!$A$56:$K$346,9,0)&amp;""</f>
        <v>1064</v>
      </c>
      <c r="J201" t="s" s="364">
        <f>VLOOKUP($A201,'Institution Evaluation'!$A$56:$K$346,10,0)&amp;""</f>
      </c>
      <c r="K201" t="s" s="367">
        <f>IF(VLOOKUP($A201,'Institution Evaluation'!$A$56:$K$346,10,0)=TRUE,"Yes","")</f>
      </c>
      <c r="L201" s="254"/>
      <c r="M201" s="118"/>
      <c r="N201" s="118"/>
      <c r="O201" s="28"/>
      <c r="P201" s="29"/>
    </row>
    <row r="202" ht="28.5" customHeight="1">
      <c r="A202" t="s" s="278">
        <v>229</v>
      </c>
      <c r="B202" t="s" s="53">
        <f>VLOOKUP($A202,'Questions'!$A$2:$X$333,2,0)</f>
        <v>230</v>
      </c>
      <c r="C202" t="s" s="367">
        <f>VLOOKUP($A202,'Institution Evaluation'!$A$56:$K$346,3,0)&amp;""</f>
        <v>1047</v>
      </c>
      <c r="D202" t="s" s="367">
        <f>VLOOKUP($A202,'Institution Evaluation'!$A$56:$K$346,4,0)&amp;""</f>
        <v>1349</v>
      </c>
      <c r="E202" t="s" s="368">
        <f>VLOOKUP($A202,'Institution Evaluation'!$A$56:$K$346,5,0)&amp;""</f>
        <v>1112</v>
      </c>
      <c r="F202" t="s" s="362">
        <f>VLOOKUP($A202,'Institution Evaluation'!$A$56:$K$346,6,0)&amp;""</f>
      </c>
      <c r="G202" t="s" s="369">
        <f>VLOOKUP($A202,'Institution Evaluation'!$A$56:$K$346,7,0)&amp;""</f>
        <v>1047</v>
      </c>
      <c r="H202" t="s" s="363">
        <f>VLOOKUP($A202,'Institution Evaluation'!$A$56:$K$346,8,0)&amp;""</f>
      </c>
      <c r="I202" t="s" s="367">
        <f>VLOOKUP($A202,'Institution Evaluation'!$A$56:$K$346,9,0)&amp;""</f>
        <v>1051</v>
      </c>
      <c r="J202" t="s" s="364">
        <f>VLOOKUP($A202,'Institution Evaluation'!$A$56:$K$346,10,0)&amp;""</f>
      </c>
      <c r="K202" t="s" s="367">
        <f>IF(VLOOKUP($A202,'Institution Evaluation'!$A$56:$K$346,10,0)=TRUE,"Yes","")</f>
      </c>
      <c r="L202" s="254"/>
      <c r="M202" s="118"/>
      <c r="N202" s="118"/>
      <c r="O202" s="28"/>
      <c r="P202" s="29"/>
    </row>
    <row r="203" ht="28.5" customHeight="1">
      <c r="A203" t="s" s="278">
        <v>233</v>
      </c>
      <c r="B203" t="s" s="53">
        <f>VLOOKUP($A203,'Questions'!$A$2:$X$333,2,0)</f>
        <v>234</v>
      </c>
      <c r="C203" t="s" s="367">
        <f>VLOOKUP($A203,'Institution Evaluation'!$A$56:$K$346,3,0)&amp;""</f>
        <v>1052</v>
      </c>
      <c r="D203" t="s" s="367">
        <f>VLOOKUP($A203,'Institution Evaluation'!$A$56:$K$346,4,0)&amp;""</f>
      </c>
      <c r="E203" t="s" s="368">
        <f>VLOOKUP($A203,'Institution Evaluation'!$A$56:$K$346,5,0)&amp;""</f>
        <v>1113</v>
      </c>
      <c r="F203" t="s" s="362">
        <f>VLOOKUP($A203,'Institution Evaluation'!$A$56:$K$346,6,0)&amp;""</f>
      </c>
      <c r="G203" t="s" s="369">
        <f>VLOOKUP($A203,'Institution Evaluation'!$A$56:$K$346,7,0)&amp;""</f>
        <v>1047</v>
      </c>
      <c r="H203" t="s" s="363">
        <f>VLOOKUP($A203,'Institution Evaluation'!$A$56:$K$346,8,0)&amp;""</f>
      </c>
      <c r="I203" t="s" s="367">
        <f>VLOOKUP($A203,'Institution Evaluation'!$A$56:$K$346,9,0)&amp;""</f>
        <v>1051</v>
      </c>
      <c r="J203" t="s" s="364">
        <f>VLOOKUP($A203,'Institution Evaluation'!$A$56:$K$346,10,0)&amp;""</f>
      </c>
      <c r="K203" t="s" s="367">
        <f>IF(VLOOKUP($A203,'Institution Evaluation'!$A$56:$K$346,10,0)=TRUE,"Yes","")</f>
      </c>
      <c r="L203" s="254"/>
      <c r="M203" s="118"/>
      <c r="N203" s="118"/>
      <c r="O203" s="28"/>
      <c r="P203" s="29"/>
    </row>
    <row r="204" ht="28.5" customHeight="1">
      <c r="A204" t="s" s="278">
        <v>236</v>
      </c>
      <c r="B204" t="s" s="53">
        <f>VLOOKUP($A204,'Questions'!$A$2:$X$333,2,0)</f>
        <v>237</v>
      </c>
      <c r="C204" t="s" s="367">
        <f>VLOOKUP($A204,'Institution Evaluation'!$A$56:$K$346,3,0)&amp;""</f>
        <v>1052</v>
      </c>
      <c r="D204" t="s" s="367">
        <f>VLOOKUP($A204,'Institution Evaluation'!$A$56:$K$346,4,0)&amp;""</f>
      </c>
      <c r="E204" t="s" s="368">
        <f>VLOOKUP($A204,'Institution Evaluation'!$A$56:$K$346,5,0)&amp;""</f>
        <v>1114</v>
      </c>
      <c r="F204" t="s" s="362">
        <f>VLOOKUP($A204,'Institution Evaluation'!$A$56:$K$346,6,0)&amp;""</f>
      </c>
      <c r="G204" t="s" s="369">
        <f>VLOOKUP($A204,'Institution Evaluation'!$A$56:$K$346,7,0)&amp;""</f>
        <v>1047</v>
      </c>
      <c r="H204" t="s" s="363">
        <f>VLOOKUP($A204,'Institution Evaluation'!$A$56:$K$346,8,0)&amp;""</f>
      </c>
      <c r="I204" t="s" s="367">
        <f>VLOOKUP($A204,'Institution Evaluation'!$A$56:$K$346,9,0)&amp;""</f>
        <v>1051</v>
      </c>
      <c r="J204" t="s" s="364">
        <f>VLOOKUP($A204,'Institution Evaluation'!$A$56:$K$346,10,0)&amp;""</f>
      </c>
      <c r="K204" t="s" s="367">
        <f>IF(VLOOKUP($A204,'Institution Evaluation'!$A$56:$K$346,10,0)=TRUE,"Yes","")</f>
      </c>
      <c r="L204" s="254"/>
      <c r="M204" s="118"/>
      <c r="N204" s="118"/>
      <c r="O204" s="28"/>
      <c r="P204" s="29"/>
    </row>
    <row r="205" ht="42.75" customHeight="1">
      <c r="A205" t="s" s="278">
        <v>243</v>
      </c>
      <c r="B205" t="s" s="53">
        <f>VLOOKUP($A205,'Questions'!$A$2:$X$333,2,0)</f>
        <v>244</v>
      </c>
      <c r="C205" t="s" s="367">
        <f>VLOOKUP($A205,'Institution Evaluation'!$A$56:$K$346,3,0)&amp;""</f>
        <v>1052</v>
      </c>
      <c r="D205" t="s" s="367">
        <f>VLOOKUP($A205,'Institution Evaluation'!$A$56:$K$346,4,0)&amp;""</f>
      </c>
      <c r="E205" t="s" s="368">
        <f>VLOOKUP($A205,'Institution Evaluation'!$A$56:$K$346,5,0)&amp;""</f>
        <v>1117</v>
      </c>
      <c r="F205" t="s" s="362">
        <f>VLOOKUP($A205,'Institution Evaluation'!$A$56:$K$346,6,0)&amp;""</f>
      </c>
      <c r="G205" t="s" s="369">
        <f>VLOOKUP($A205,'Institution Evaluation'!$A$56:$K$346,7,0)&amp;""</f>
        <v>1047</v>
      </c>
      <c r="H205" t="s" s="363">
        <f>VLOOKUP($A205,'Institution Evaluation'!$A$56:$K$346,8,0)&amp;""</f>
      </c>
      <c r="I205" t="s" s="367">
        <f>VLOOKUP($A205,'Institution Evaluation'!$A$56:$K$346,9,0)&amp;""</f>
        <v>1051</v>
      </c>
      <c r="J205" t="s" s="364">
        <f>VLOOKUP($A205,'Institution Evaluation'!$A$56:$K$346,10,0)&amp;""</f>
      </c>
      <c r="K205" t="s" s="367">
        <f>IF(VLOOKUP($A205,'Institution Evaluation'!$A$56:$K$346,10,0)=TRUE,"Yes","")</f>
      </c>
      <c r="L205" s="254"/>
      <c r="M205" s="118"/>
      <c r="N205" s="118"/>
      <c r="O205" s="28"/>
      <c r="P205" s="29"/>
    </row>
    <row r="206" ht="28.5" customHeight="1">
      <c r="A206" t="s" s="278">
        <v>246</v>
      </c>
      <c r="B206" t="s" s="53">
        <f>VLOOKUP($A206,'Questions'!$A$2:$X$333,2,0)</f>
        <v>247</v>
      </c>
      <c r="C206" t="s" s="367">
        <f>VLOOKUP($A206,'Institution Evaluation'!$A$56:$K$346,3,0)&amp;""</f>
        <v>1077</v>
      </c>
      <c r="D206" t="s" s="367">
        <f>VLOOKUP($A206,'Institution Evaluation'!$A$56:$K$346,4,0)&amp;""</f>
      </c>
      <c r="E206" t="s" s="368">
        <f>VLOOKUP($A206,'Institution Evaluation'!$A$56:$K$346,5,0)&amp;""</f>
        <v>1078</v>
      </c>
      <c r="F206" t="s" s="362">
        <f>VLOOKUP($A206,'Institution Evaluation'!$A$56:$K$346,6,0)&amp;""</f>
      </c>
      <c r="G206" t="s" s="369">
        <f>VLOOKUP($A206,'Institution Evaluation'!$A$56:$K$346,7,0)&amp;""</f>
        <v>1047</v>
      </c>
      <c r="H206" t="s" s="363">
        <f>VLOOKUP($A206,'Institution Evaluation'!$A$56:$K$346,8,0)&amp;""</f>
      </c>
      <c r="I206" t="s" s="367">
        <f>VLOOKUP($A206,'Institution Evaluation'!$A$56:$K$346,9,0)&amp;""</f>
        <v>1051</v>
      </c>
      <c r="J206" t="s" s="364">
        <f>VLOOKUP($A206,'Institution Evaluation'!$A$56:$K$346,10,0)&amp;""</f>
      </c>
      <c r="K206" t="s" s="367">
        <f>IF(VLOOKUP($A206,'Institution Evaluation'!$A$56:$K$346,10,0)=TRUE,"Yes","")</f>
      </c>
      <c r="L206" s="254"/>
      <c r="M206" s="118"/>
      <c r="N206" s="118"/>
      <c r="O206" s="28"/>
      <c r="P206" s="29"/>
    </row>
    <row r="207" ht="18" customHeight="1">
      <c r="A207" t="s" s="30">
        <f>VLOOKUP(LEFT($A208,4),'Auto Responses'!$N$4:$O$38,2,0)&amp;""</f>
        <v>514</v>
      </c>
      <c r="B207" s="31"/>
      <c r="C207" s="51"/>
      <c r="D207" s="51"/>
      <c r="E207" s="292"/>
      <c r="F207" t="s" s="287">
        <v>1036</v>
      </c>
      <c r="G207" t="s" s="288">
        <v>1031</v>
      </c>
      <c r="H207" t="s" s="288">
        <v>1032</v>
      </c>
      <c r="I207" t="s" s="288">
        <v>1033</v>
      </c>
      <c r="J207" t="s" s="288">
        <v>1034</v>
      </c>
      <c r="K207" s="51"/>
      <c r="L207" s="254"/>
      <c r="M207" s="118"/>
      <c r="N207" s="118"/>
      <c r="O207" s="28"/>
      <c r="P207" s="29"/>
    </row>
    <row r="208" ht="15" customHeight="1">
      <c r="A208" t="s" s="278">
        <v>515</v>
      </c>
      <c r="B208" t="s" s="53">
        <f>VLOOKUP($A208,'Questions'!$A$2:$X$333,2,0)</f>
        <v>516</v>
      </c>
      <c r="C208" t="s" s="367">
        <f>VLOOKUP($A208,'Institution Evaluation'!$A$56:$K$346,3,0)&amp;""</f>
        <v>1052</v>
      </c>
      <c r="D208" t="s" s="367">
        <f>VLOOKUP($A208,'Institution Evaluation'!$A$56:$K$346,4,0)&amp;""</f>
      </c>
      <c r="E208" t="s" s="368">
        <f>VLOOKUP($A208,'Institution Evaluation'!$A$56:$K$346,5,0)&amp;""</f>
        <v>1182</v>
      </c>
      <c r="F208" t="s" s="362">
        <f>VLOOKUP($A208,'Institution Evaluation'!$A$56:$K$346,6,0)&amp;""</f>
      </c>
      <c r="G208" t="s" s="369">
        <f>VLOOKUP($A208,'Institution Evaluation'!$A$56:$K$346,7,0)&amp;""</f>
        <v>1047</v>
      </c>
      <c r="H208" t="s" s="363">
        <f>VLOOKUP($A208,'Institution Evaluation'!$A$56:$K$346,8,0)&amp;""</f>
      </c>
      <c r="I208" t="s" s="367">
        <f>VLOOKUP($A208,'Institution Evaluation'!$A$56:$K$346,9,0)&amp;""</f>
        <v>1064</v>
      </c>
      <c r="J208" t="s" s="364">
        <f>VLOOKUP($A208,'Institution Evaluation'!$A$56:$K$346,10,0)&amp;""</f>
      </c>
      <c r="K208" t="s" s="367">
        <f>IF(VLOOKUP($A208,'Institution Evaluation'!$A$56:$K$346,10,0)=TRUE,"Yes","")</f>
      </c>
      <c r="L208" s="254"/>
      <c r="M208" s="118"/>
      <c r="N208" s="118"/>
      <c r="O208" s="28"/>
      <c r="P208" s="29"/>
    </row>
    <row r="209" ht="28.5" customHeight="1">
      <c r="A209" t="s" s="278">
        <v>518</v>
      </c>
      <c r="B209" t="s" s="53">
        <f>VLOOKUP($A209,'Questions'!$A$2:$X$333,2,0)</f>
        <v>519</v>
      </c>
      <c r="C209" t="s" s="367">
        <f>VLOOKUP($A209,'Institution Evaluation'!$A$56:$K$346,3,0)&amp;""</f>
        <v>1052</v>
      </c>
      <c r="D209" t="s" s="367">
        <f>VLOOKUP($A209,'Institution Evaluation'!$A$56:$K$346,4,0)&amp;""</f>
      </c>
      <c r="E209" t="s" s="368">
        <f>VLOOKUP($A209,'Institution Evaluation'!$A$56:$K$346,5,0)&amp;""</f>
        <v>1183</v>
      </c>
      <c r="F209" t="s" s="362">
        <f>VLOOKUP($A209,'Institution Evaluation'!$A$56:$K$346,6,0)&amp;""</f>
      </c>
      <c r="G209" t="s" s="369">
        <f>VLOOKUP($A209,'Institution Evaluation'!$A$56:$K$346,7,0)&amp;""</f>
        <v>1047</v>
      </c>
      <c r="H209" t="s" s="363">
        <f>VLOOKUP($A209,'Institution Evaluation'!$A$56:$K$346,8,0)&amp;""</f>
      </c>
      <c r="I209" t="s" s="367">
        <f>VLOOKUP($A209,'Institution Evaluation'!$A$56:$K$346,9,0)&amp;""</f>
        <v>1051</v>
      </c>
      <c r="J209" t="s" s="364">
        <f>VLOOKUP($A209,'Institution Evaluation'!$A$56:$K$346,10,0)&amp;""</f>
      </c>
      <c r="K209" t="s" s="367">
        <f>IF(VLOOKUP($A209,'Institution Evaluation'!$A$56:$K$346,10,0)=TRUE,"Yes","")</f>
      </c>
      <c r="L209" s="254"/>
      <c r="M209" s="118"/>
      <c r="N209" s="118"/>
      <c r="O209" s="28"/>
      <c r="P209" s="29"/>
    </row>
    <row r="210" ht="28.5" customHeight="1">
      <c r="A210" t="s" s="278">
        <v>521</v>
      </c>
      <c r="B210" t="s" s="53">
        <f>VLOOKUP($A210,'Questions'!$A$2:$X$333,2,0)</f>
        <v>522</v>
      </c>
      <c r="C210" t="s" s="367">
        <f>VLOOKUP($A210,'Institution Evaluation'!$A$56:$K$346,3,0)&amp;""</f>
        <v>1052</v>
      </c>
      <c r="D210" t="s" s="367">
        <f>VLOOKUP($A210,'Institution Evaluation'!$A$56:$K$346,4,0)&amp;""</f>
      </c>
      <c r="E210" t="s" s="368">
        <f>VLOOKUP($A210,'Institution Evaluation'!$A$56:$K$346,5,0)&amp;""</f>
        <v>1184</v>
      </c>
      <c r="F210" t="s" s="362">
        <f>VLOOKUP($A210,'Institution Evaluation'!$A$56:$K$346,6,0)&amp;""</f>
      </c>
      <c r="G210" t="s" s="369">
        <f>VLOOKUP($A210,'Institution Evaluation'!$A$56:$K$346,7,0)&amp;""</f>
        <v>1047</v>
      </c>
      <c r="H210" t="s" s="363">
        <f>VLOOKUP($A210,'Institution Evaluation'!$A$56:$K$346,8,0)&amp;""</f>
      </c>
      <c r="I210" t="s" s="367">
        <f>VLOOKUP($A210,'Institution Evaluation'!$A$56:$K$346,9,0)&amp;""</f>
        <v>1051</v>
      </c>
      <c r="J210" t="s" s="364">
        <f>VLOOKUP($A210,'Institution Evaluation'!$A$56:$K$346,10,0)&amp;""</f>
      </c>
      <c r="K210" t="s" s="367">
        <f>IF(VLOOKUP($A210,'Institution Evaluation'!$A$56:$K$346,10,0)=TRUE,"Yes","")</f>
      </c>
      <c r="L210" s="254"/>
      <c r="M210" s="118"/>
      <c r="N210" s="118"/>
      <c r="O210" s="28"/>
      <c r="P210" s="29"/>
    </row>
    <row r="211" ht="42.75" customHeight="1">
      <c r="A211" t="s" s="278">
        <v>524</v>
      </c>
      <c r="B211" t="s" s="53">
        <f>VLOOKUP($A211,'Questions'!$A$2:$X$333,2,0)</f>
        <v>525</v>
      </c>
      <c r="C211" t="s" s="367">
        <f>VLOOKUP($A211,'Institution Evaluation'!$A$56:$K$346,3,0)&amp;""</f>
        <v>1052</v>
      </c>
      <c r="D211" t="s" s="367">
        <f>VLOOKUP($A211,'Institution Evaluation'!$A$56:$K$346,4,0)&amp;""</f>
        <v>526</v>
      </c>
      <c r="E211" t="s" s="368">
        <f>VLOOKUP($A211,'Institution Evaluation'!$A$56:$K$346,5,0)&amp;""</f>
        <v>1185</v>
      </c>
      <c r="F211" t="s" s="362">
        <f>VLOOKUP($A211,'Institution Evaluation'!$A$56:$K$346,6,0)&amp;""</f>
      </c>
      <c r="G211" t="s" s="369">
        <f>VLOOKUP($A211,'Institution Evaluation'!$A$56:$K$346,7,0)&amp;""</f>
        <v>1047</v>
      </c>
      <c r="H211" t="s" s="363">
        <f>VLOOKUP($A211,'Institution Evaluation'!$A$56:$K$346,8,0)&amp;""</f>
      </c>
      <c r="I211" t="s" s="367">
        <f>VLOOKUP($A211,'Institution Evaluation'!$A$56:$K$346,9,0)&amp;""</f>
        <v>1051</v>
      </c>
      <c r="J211" t="s" s="364">
        <f>VLOOKUP($A211,'Institution Evaluation'!$A$56:$K$346,10,0)&amp;""</f>
      </c>
      <c r="K211" t="s" s="367">
        <f>IF(VLOOKUP($A211,'Institution Evaluation'!$A$56:$K$346,10,0)=TRUE,"Yes","")</f>
      </c>
      <c r="L211" s="254"/>
      <c r="M211" s="118"/>
      <c r="N211" s="118"/>
      <c r="O211" s="28"/>
      <c r="P211" s="29"/>
    </row>
    <row r="212" ht="18" customHeight="1">
      <c r="A212" t="s" s="30">
        <f>VLOOKUP(LEFT($A213,4),'Auto Responses'!$N$4:$O$38,2,0)&amp;""</f>
        <v>528</v>
      </c>
      <c r="B212" s="31"/>
      <c r="C212" s="51"/>
      <c r="D212" s="51"/>
      <c r="E212" s="292"/>
      <c r="F212" t="s" s="287">
        <v>1036</v>
      </c>
      <c r="G212" t="s" s="288">
        <v>1031</v>
      </c>
      <c r="H212" t="s" s="288">
        <v>1032</v>
      </c>
      <c r="I212" t="s" s="288">
        <v>1033</v>
      </c>
      <c r="J212" t="s" s="288">
        <v>1034</v>
      </c>
      <c r="K212" s="51"/>
      <c r="L212" s="254"/>
      <c r="M212" s="118"/>
      <c r="N212" s="118"/>
      <c r="O212" s="28"/>
      <c r="P212" s="29"/>
    </row>
    <row r="213" ht="42.75" customHeight="1">
      <c r="A213" t="s" s="278">
        <v>529</v>
      </c>
      <c r="B213" t="s" s="53">
        <f>VLOOKUP($A213,'Questions'!$A$2:$X$333,2,0)</f>
        <v>530</v>
      </c>
      <c r="C213" t="s" s="367">
        <f>VLOOKUP($A213,'Institution Evaluation'!$A$56:$K$346,3,0)&amp;""</f>
        <v>1052</v>
      </c>
      <c r="D213" t="s" s="367">
        <f>VLOOKUP($A213,'Institution Evaluation'!$A$56:$K$346,4,0)&amp;""</f>
        <v>531</v>
      </c>
      <c r="E213" t="s" s="368">
        <f>VLOOKUP($A213,'Institution Evaluation'!$A$56:$K$346,5,0)&amp;""</f>
        <v>1186</v>
      </c>
      <c r="F213" t="s" s="362">
        <f>VLOOKUP($A213,'Institution Evaluation'!$A$56:$K$346,6,0)&amp;""</f>
      </c>
      <c r="G213" t="s" s="369">
        <f>VLOOKUP($A213,'Institution Evaluation'!$A$56:$K$346,7,0)&amp;""</f>
        <v>1047</v>
      </c>
      <c r="H213" t="s" s="363">
        <f>VLOOKUP($A213,'Institution Evaluation'!$A$56:$K$346,8,0)&amp;""</f>
      </c>
      <c r="I213" t="s" s="367">
        <f>VLOOKUP($A213,'Institution Evaluation'!$A$56:$K$346,9,0)&amp;""</f>
        <v>1049</v>
      </c>
      <c r="J213" t="s" s="364">
        <f>VLOOKUP($A213,'Institution Evaluation'!$A$56:$K$346,10,0)&amp;""</f>
      </c>
      <c r="K213" t="s" s="367">
        <f>IF(VLOOKUP($A213,'Institution Evaluation'!$A$56:$K$346,10,0)=TRUE,"Yes","")</f>
      </c>
      <c r="L213" s="254"/>
      <c r="M213" s="118"/>
      <c r="N213" s="118"/>
      <c r="O213" s="28"/>
      <c r="P213" s="29"/>
    </row>
    <row r="214" ht="28.5" customHeight="1">
      <c r="A214" t="s" s="278">
        <v>533</v>
      </c>
      <c r="B214" t="s" s="53">
        <f>VLOOKUP($A214,'Questions'!$A$2:$X$333,2,0)</f>
        <v>534</v>
      </c>
      <c r="C214" t="s" s="367">
        <f>VLOOKUP($A214,'Institution Evaluation'!$A$56:$K$346,3,0)&amp;""</f>
        <v>1047</v>
      </c>
      <c r="D214" t="s" s="367">
        <f>VLOOKUP($A214,'Institution Evaluation'!$A$56:$K$346,4,0)&amp;""</f>
        <v>535</v>
      </c>
      <c r="E214" t="s" s="368">
        <f>VLOOKUP($A214,'Institution Evaluation'!$A$56:$K$346,5,0)&amp;""</f>
        <v>1187</v>
      </c>
      <c r="F214" t="s" s="362">
        <f>VLOOKUP($A214,'Institution Evaluation'!$A$56:$K$346,6,0)&amp;""</f>
      </c>
      <c r="G214" t="s" s="369">
        <f>VLOOKUP($A214,'Institution Evaluation'!$A$56:$K$346,7,0)&amp;""</f>
        <v>1047</v>
      </c>
      <c r="H214" t="s" s="363">
        <f>VLOOKUP($A214,'Institution Evaluation'!$A$56:$K$346,8,0)&amp;""</f>
      </c>
      <c r="I214" t="s" s="367">
        <f>VLOOKUP($A214,'Institution Evaluation'!$A$56:$K$346,9,0)&amp;""</f>
        <v>1049</v>
      </c>
      <c r="J214" t="s" s="364">
        <f>VLOOKUP($A214,'Institution Evaluation'!$A$56:$K$346,10,0)&amp;""</f>
      </c>
      <c r="K214" t="s" s="367">
        <f>IF(VLOOKUP($A214,'Institution Evaluation'!$A$56:$K$346,10,0)=TRUE,"Yes","")</f>
      </c>
      <c r="L214" s="254"/>
      <c r="M214" s="118"/>
      <c r="N214" s="118"/>
      <c r="O214" s="28"/>
      <c r="P214" s="29"/>
    </row>
    <row r="215" ht="28.5" customHeight="1">
      <c r="A215" t="s" s="278">
        <v>541</v>
      </c>
      <c r="B215" t="s" s="53">
        <f>VLOOKUP($A215,'Questions'!$A$2:$X$333,2,0)</f>
        <v>542</v>
      </c>
      <c r="C215" t="s" s="367">
        <f>VLOOKUP($A215,'Institution Evaluation'!$A$56:$K$346,3,0)&amp;""</f>
        <v>1052</v>
      </c>
      <c r="D215" t="s" s="367">
        <f>VLOOKUP($A215,'Institution Evaluation'!$A$56:$K$346,4,0)&amp;""</f>
      </c>
      <c r="E215" t="s" s="368">
        <f>VLOOKUP($A215,'Institution Evaluation'!$A$56:$K$346,5,0)&amp;""</f>
        <v>1189</v>
      </c>
      <c r="F215" t="s" s="362">
        <f>VLOOKUP($A215,'Institution Evaluation'!$A$56:$K$346,6,0)&amp;""</f>
      </c>
      <c r="G215" t="s" s="369">
        <f>VLOOKUP($A215,'Institution Evaluation'!$A$56:$K$346,7,0)&amp;""</f>
        <v>1047</v>
      </c>
      <c r="H215" t="s" s="363">
        <f>VLOOKUP($A215,'Institution Evaluation'!$A$56:$K$346,8,0)&amp;""</f>
      </c>
      <c r="I215" t="s" s="367">
        <f>VLOOKUP($A215,'Institution Evaluation'!$A$56:$K$346,9,0)&amp;""</f>
        <v>1064</v>
      </c>
      <c r="J215" t="s" s="364">
        <f>VLOOKUP($A215,'Institution Evaluation'!$A$56:$K$346,10,0)&amp;""</f>
      </c>
      <c r="K215" t="s" s="367">
        <f>IF(VLOOKUP($A215,'Institution Evaluation'!$A$56:$K$346,10,0)=TRUE,"Yes","")</f>
      </c>
      <c r="L215" s="254"/>
      <c r="M215" s="118"/>
      <c r="N215" s="118"/>
      <c r="O215" s="28"/>
      <c r="P215" s="29"/>
    </row>
    <row r="216" ht="28.5" customHeight="1">
      <c r="A216" t="s" s="278">
        <v>547</v>
      </c>
      <c r="B216" t="s" s="53">
        <f>VLOOKUP($A216,'Questions'!$A$2:$X$333,2,0)</f>
        <v>548</v>
      </c>
      <c r="C216" t="s" s="367">
        <f>VLOOKUP($A216,'Institution Evaluation'!$A$56:$K$346,3,0)&amp;""</f>
        <v>1052</v>
      </c>
      <c r="D216" t="s" s="367">
        <f>VLOOKUP($A216,'Institution Evaluation'!$A$56:$K$346,4,0)&amp;""</f>
      </c>
      <c r="E216" t="s" s="368">
        <f>VLOOKUP($A216,'Institution Evaluation'!$A$56:$K$346,5,0)&amp;""</f>
        <v>1190</v>
      </c>
      <c r="F216" t="s" s="362">
        <f>VLOOKUP($A216,'Institution Evaluation'!$A$56:$K$346,6,0)&amp;""</f>
      </c>
      <c r="G216" t="s" s="369">
        <f>VLOOKUP($A216,'Institution Evaluation'!$A$56:$K$346,7,0)&amp;""</f>
        <v>1047</v>
      </c>
      <c r="H216" t="s" s="363">
        <f>VLOOKUP($A216,'Institution Evaluation'!$A$56:$K$346,8,0)&amp;""</f>
      </c>
      <c r="I216" t="s" s="367">
        <f>VLOOKUP($A216,'Institution Evaluation'!$A$56:$K$346,9,0)&amp;""</f>
        <v>1051</v>
      </c>
      <c r="J216" t="s" s="364">
        <f>VLOOKUP($A216,'Institution Evaluation'!$A$56:$K$346,10,0)&amp;""</f>
      </c>
      <c r="K216" t="s" s="367">
        <f>IF(VLOOKUP($A216,'Institution Evaluation'!$A$56:$K$346,10,0)=TRUE,"Yes","")</f>
      </c>
      <c r="L216" s="254"/>
      <c r="M216" s="118"/>
      <c r="N216" s="118"/>
      <c r="O216" s="28"/>
      <c r="P216" s="29"/>
    </row>
    <row r="217" ht="18" customHeight="1">
      <c r="A217" t="s" s="30">
        <f>VLOOKUP(LEFT($A218,4),'Auto Responses'!$N$4:$O$38,2,0)&amp;""</f>
        <v>626</v>
      </c>
      <c r="B217" s="31"/>
      <c r="C217" s="51"/>
      <c r="D217" s="51"/>
      <c r="E217" s="292"/>
      <c r="F217" t="s" s="287">
        <v>1036</v>
      </c>
      <c r="G217" t="s" s="288">
        <v>1031</v>
      </c>
      <c r="H217" t="s" s="288">
        <v>1032</v>
      </c>
      <c r="I217" t="s" s="288">
        <v>1033</v>
      </c>
      <c r="J217" t="s" s="288">
        <v>1034</v>
      </c>
      <c r="K217" s="51"/>
      <c r="L217" s="254"/>
      <c r="M217" s="118"/>
      <c r="N217" s="118"/>
      <c r="O217" s="28"/>
      <c r="P217" s="29"/>
    </row>
    <row r="218" ht="90" customHeight="1">
      <c r="A218" t="s" s="278">
        <v>627</v>
      </c>
      <c r="B218" t="s" s="53">
        <f>VLOOKUP($A218,'Questions'!$A$2:$X$333,2,0)</f>
        <v>628</v>
      </c>
      <c r="C218" t="s" s="367">
        <f>VLOOKUP($A218,'Institution Evaluation'!$A$56:$K$346,3,0)&amp;""</f>
      </c>
      <c r="D218" t="s" s="367">
        <f>VLOOKUP($A218,'Institution Evaluation'!$A$56:$K$346,4,0)&amp;""</f>
        <v>1168</v>
      </c>
      <c r="E218" t="s" s="368">
        <f>VLOOKUP($A218,'Institution Evaluation'!$A$56:$K$346,5,0)&amp;""</f>
        <v>1204</v>
      </c>
      <c r="F218" t="s" s="362">
        <f>VLOOKUP($A218,'Institution Evaluation'!$A$56:$K$346,6,0)&amp;""</f>
      </c>
      <c r="G218" t="s" s="369">
        <f>VLOOKUP($A218,'Institution Evaluation'!$A$56:$K$346,7,0)&amp;""</f>
        <v>1047</v>
      </c>
      <c r="H218" t="s" s="363">
        <f>VLOOKUP($A218,'Institution Evaluation'!$A$56:$K$346,8,0)&amp;""</f>
      </c>
      <c r="I218" t="s" s="367">
        <f>VLOOKUP($A218,'Institution Evaluation'!$A$56:$K$346,9,0)&amp;""</f>
        <v>1049</v>
      </c>
      <c r="J218" t="s" s="364">
        <f>VLOOKUP($A218,'Institution Evaluation'!$A$56:$K$346,10,0)&amp;""</f>
      </c>
      <c r="K218" t="s" s="367">
        <f>IF(VLOOKUP($A218,'Institution Evaluation'!$A$56:$K$346,10,0)=TRUE,"Yes","")</f>
      </c>
      <c r="L218" s="254"/>
      <c r="M218" s="118"/>
      <c r="N218" s="118"/>
      <c r="O218" s="28"/>
      <c r="P218" s="29"/>
    </row>
    <row r="219" ht="90" customHeight="1">
      <c r="A219" t="s" s="278">
        <v>630</v>
      </c>
      <c r="B219" t="s" s="53">
        <f>VLOOKUP($A219,'Questions'!$A$2:$X$333,2,0)</f>
        <v>631</v>
      </c>
      <c r="C219" t="s" s="367">
        <f>VLOOKUP($A219,'Institution Evaluation'!$A$56:$K$346,3,0)&amp;""</f>
      </c>
      <c r="D219" t="s" s="367">
        <f>VLOOKUP($A219,'Institution Evaluation'!$A$56:$K$346,4,0)&amp;""</f>
        <v>1168</v>
      </c>
      <c r="E219" t="s" s="368">
        <f>VLOOKUP($A219,'Institution Evaluation'!$A$56:$K$346,5,0)&amp;""</f>
        <v>1204</v>
      </c>
      <c r="F219" t="s" s="362">
        <f>VLOOKUP($A219,'Institution Evaluation'!$A$56:$K$346,6,0)&amp;""</f>
      </c>
      <c r="G219" t="s" s="369">
        <f>VLOOKUP($A219,'Institution Evaluation'!$A$56:$K$346,7,0)&amp;""</f>
        <v>1047</v>
      </c>
      <c r="H219" t="s" s="363">
        <f>VLOOKUP($A219,'Institution Evaluation'!$A$56:$K$346,8,0)&amp;""</f>
      </c>
      <c r="I219" t="s" s="367">
        <f>VLOOKUP($A219,'Institution Evaluation'!$A$56:$K$346,9,0)&amp;""</f>
        <v>1049</v>
      </c>
      <c r="J219" t="s" s="364">
        <f>VLOOKUP($A219,'Institution Evaluation'!$A$56:$K$346,10,0)&amp;""</f>
      </c>
      <c r="K219" t="s" s="367">
        <f>IF(VLOOKUP($A219,'Institution Evaluation'!$A$56:$K$346,10,0)=TRUE,"Yes","")</f>
      </c>
      <c r="L219" s="254"/>
      <c r="M219" s="118"/>
      <c r="N219" s="118"/>
      <c r="O219" s="28"/>
      <c r="P219" s="29"/>
    </row>
    <row r="220" ht="90" customHeight="1">
      <c r="A220" t="s" s="278">
        <v>632</v>
      </c>
      <c r="B220" t="s" s="53">
        <f>VLOOKUP($A220,'Questions'!$A$2:$X$333,2,0)</f>
        <v>633</v>
      </c>
      <c r="C220" t="s" s="367">
        <f>VLOOKUP($A220,'Institution Evaluation'!$A$56:$K$346,3,0)&amp;""</f>
      </c>
      <c r="D220" t="s" s="367">
        <f>VLOOKUP($A220,'Institution Evaluation'!$A$56:$K$346,4,0)&amp;""</f>
        <v>1168</v>
      </c>
      <c r="E220" t="s" s="368">
        <f>VLOOKUP($A220,'Institution Evaluation'!$A$56:$K$346,5,0)&amp;""</f>
        <v>1204</v>
      </c>
      <c r="F220" t="s" s="362">
        <f>VLOOKUP($A220,'Institution Evaluation'!$A$56:$K$346,6,0)&amp;""</f>
      </c>
      <c r="G220" t="s" s="369">
        <f>VLOOKUP($A220,'Institution Evaluation'!$A$56:$K$346,7,0)&amp;""</f>
        <v>1047</v>
      </c>
      <c r="H220" t="s" s="363">
        <f>VLOOKUP($A220,'Institution Evaluation'!$A$56:$K$346,8,0)&amp;""</f>
      </c>
      <c r="I220" t="s" s="367">
        <f>VLOOKUP($A220,'Institution Evaluation'!$A$56:$K$346,9,0)&amp;""</f>
        <v>1049</v>
      </c>
      <c r="J220" t="s" s="364">
        <f>VLOOKUP($A220,'Institution Evaluation'!$A$56:$K$346,10,0)&amp;""</f>
      </c>
      <c r="K220" t="s" s="367">
        <f>IF(VLOOKUP($A220,'Institution Evaluation'!$A$56:$K$346,10,0)=TRUE,"Yes","")</f>
      </c>
      <c r="L220" s="254"/>
      <c r="M220" s="118"/>
      <c r="N220" s="118"/>
      <c r="O220" s="28"/>
      <c r="P220" s="29"/>
    </row>
    <row r="221" ht="90" customHeight="1">
      <c r="A221" t="s" s="278">
        <v>634</v>
      </c>
      <c r="B221" t="s" s="53">
        <f>VLOOKUP($A221,'Questions'!$A$2:$X$333,2,0)</f>
        <v>635</v>
      </c>
      <c r="C221" t="s" s="367">
        <f>VLOOKUP($A221,'Institution Evaluation'!$A$56:$K$346,3,0)&amp;""</f>
      </c>
      <c r="D221" t="s" s="367">
        <f>VLOOKUP($A221,'Institution Evaluation'!$A$56:$K$346,4,0)&amp;""</f>
        <v>1168</v>
      </c>
      <c r="E221" t="s" s="368">
        <f>VLOOKUP($A221,'Institution Evaluation'!$A$56:$K$346,5,0)&amp;""</f>
        <v>1204</v>
      </c>
      <c r="F221" t="s" s="362">
        <f>VLOOKUP($A221,'Institution Evaluation'!$A$56:$K$346,6,0)&amp;""</f>
      </c>
      <c r="G221" t="s" s="369">
        <f>VLOOKUP($A221,'Institution Evaluation'!$A$56:$K$346,7,0)&amp;""</f>
        <v>1047</v>
      </c>
      <c r="H221" t="s" s="363">
        <f>VLOOKUP($A221,'Institution Evaluation'!$A$56:$K$346,8,0)&amp;""</f>
      </c>
      <c r="I221" t="s" s="367">
        <f>VLOOKUP($A221,'Institution Evaluation'!$A$56:$K$346,9,0)&amp;""</f>
        <v>1049</v>
      </c>
      <c r="J221" t="s" s="364">
        <f>VLOOKUP($A221,'Institution Evaluation'!$A$56:$K$346,10,0)&amp;""</f>
      </c>
      <c r="K221" t="s" s="367">
        <f>IF(VLOOKUP($A221,'Institution Evaluation'!$A$56:$K$346,10,0)=TRUE,"Yes","")</f>
      </c>
      <c r="L221" s="254"/>
      <c r="M221" s="118"/>
      <c r="N221" s="118"/>
      <c r="O221" s="28"/>
      <c r="P221" s="29"/>
    </row>
    <row r="222" ht="90" customHeight="1">
      <c r="A222" t="s" s="278">
        <v>636</v>
      </c>
      <c r="B222" t="s" s="53">
        <f>VLOOKUP($A222,'Questions'!$A$2:$X$333,2,0)</f>
        <v>637</v>
      </c>
      <c r="C222" t="s" s="367">
        <f>VLOOKUP($A222,'Institution Evaluation'!$A$56:$K$346,3,0)&amp;""</f>
      </c>
      <c r="D222" t="s" s="367">
        <f>VLOOKUP($A222,'Institution Evaluation'!$A$56:$K$346,4,0)&amp;""</f>
        <v>1168</v>
      </c>
      <c r="E222" t="s" s="368">
        <f>VLOOKUP($A222,'Institution Evaluation'!$A$56:$K$346,5,0)&amp;""</f>
        <v>1204</v>
      </c>
      <c r="F222" t="s" s="362">
        <f>VLOOKUP($A222,'Institution Evaluation'!$A$56:$K$346,6,0)&amp;""</f>
      </c>
      <c r="G222" t="s" s="369">
        <f>VLOOKUP($A222,'Institution Evaluation'!$A$56:$K$346,7,0)&amp;""</f>
        <v>1047</v>
      </c>
      <c r="H222" t="s" s="363">
        <f>VLOOKUP($A222,'Institution Evaluation'!$A$56:$K$346,8,0)&amp;""</f>
      </c>
      <c r="I222" t="s" s="367">
        <f>VLOOKUP($A222,'Institution Evaluation'!$A$56:$K$346,9,0)&amp;""</f>
        <v>1064</v>
      </c>
      <c r="J222" t="s" s="364">
        <f>VLOOKUP($A222,'Institution Evaluation'!$A$56:$K$346,10,0)&amp;""</f>
      </c>
      <c r="K222" t="s" s="367">
        <f>IF(VLOOKUP($A222,'Institution Evaluation'!$A$56:$K$346,10,0)=TRUE,"Yes","")</f>
      </c>
      <c r="L222" s="254"/>
      <c r="M222" s="118"/>
      <c r="N222" s="118"/>
      <c r="O222" s="28"/>
      <c r="P222" s="29"/>
    </row>
    <row r="223" ht="90" customHeight="1">
      <c r="A223" t="s" s="278">
        <v>638</v>
      </c>
      <c r="B223" t="s" s="53">
        <f>VLOOKUP($A223,'Questions'!$A$2:$X$333,2,0)</f>
        <v>639</v>
      </c>
      <c r="C223" t="s" s="367">
        <f>VLOOKUP($A223,'Institution Evaluation'!$A$56:$K$346,3,0)&amp;""</f>
      </c>
      <c r="D223" t="s" s="367">
        <f>VLOOKUP($A223,'Institution Evaluation'!$A$56:$K$346,4,0)&amp;""</f>
        <v>1168</v>
      </c>
      <c r="E223" t="s" s="368">
        <f>VLOOKUP($A223,'Institution Evaluation'!$A$56:$K$346,5,0)&amp;""</f>
        <v>1204</v>
      </c>
      <c r="F223" t="s" s="362">
        <f>VLOOKUP($A223,'Institution Evaluation'!$A$56:$K$346,6,0)&amp;""</f>
      </c>
      <c r="G223" t="s" s="369">
        <f>VLOOKUP($A223,'Institution Evaluation'!$A$56:$K$346,7,0)&amp;""</f>
        <v>1047</v>
      </c>
      <c r="H223" t="s" s="363">
        <f>VLOOKUP($A223,'Institution Evaluation'!$A$56:$K$346,8,0)&amp;""</f>
      </c>
      <c r="I223" t="s" s="367">
        <f>VLOOKUP($A223,'Institution Evaluation'!$A$56:$K$346,9,0)&amp;""</f>
        <v>1064</v>
      </c>
      <c r="J223" t="s" s="364">
        <f>VLOOKUP($A223,'Institution Evaluation'!$A$56:$K$346,10,0)&amp;""</f>
      </c>
      <c r="K223" t="s" s="367">
        <f>IF(VLOOKUP($A223,'Institution Evaluation'!$A$56:$K$346,10,0)=TRUE,"Yes","")</f>
      </c>
      <c r="L223" s="254"/>
      <c r="M223" s="118"/>
      <c r="N223" s="118"/>
      <c r="O223" s="28"/>
      <c r="P223" s="29"/>
    </row>
    <row r="224" ht="90" customHeight="1">
      <c r="A224" t="s" s="278">
        <v>640</v>
      </c>
      <c r="B224" t="s" s="53">
        <f>VLOOKUP($A224,'Questions'!$A$2:$X$333,2,0)</f>
        <v>641</v>
      </c>
      <c r="C224" t="s" s="367">
        <f>VLOOKUP($A224,'Institution Evaluation'!$A$56:$K$346,3,0)&amp;""</f>
      </c>
      <c r="D224" t="s" s="367">
        <f>VLOOKUP($A224,'Institution Evaluation'!$A$56:$K$346,4,0)&amp;""</f>
        <v>1168</v>
      </c>
      <c r="E224" t="s" s="368">
        <f>VLOOKUP($A224,'Institution Evaluation'!$A$56:$K$346,5,0)&amp;""</f>
        <v>1204</v>
      </c>
      <c r="F224" t="s" s="362">
        <f>VLOOKUP($A224,'Institution Evaluation'!$A$56:$K$346,6,0)&amp;""</f>
      </c>
      <c r="G224" t="s" s="369">
        <f>VLOOKUP($A224,'Institution Evaluation'!$A$56:$K$346,7,0)&amp;""</f>
        <v>1047</v>
      </c>
      <c r="H224" t="s" s="363">
        <f>VLOOKUP($A224,'Institution Evaluation'!$A$56:$K$346,8,0)&amp;""</f>
      </c>
      <c r="I224" t="s" s="367">
        <f>VLOOKUP($A224,'Institution Evaluation'!$A$56:$K$346,9,0)&amp;""</f>
        <v>1064</v>
      </c>
      <c r="J224" t="s" s="364">
        <f>VLOOKUP($A224,'Institution Evaluation'!$A$56:$K$346,10,0)&amp;""</f>
      </c>
      <c r="K224" t="s" s="367">
        <f>IF(VLOOKUP($A224,'Institution Evaluation'!$A$56:$K$346,10,0)=TRUE,"Yes","")</f>
      </c>
      <c r="L224" s="254"/>
      <c r="M224" s="118"/>
      <c r="N224" s="118"/>
      <c r="O224" s="28"/>
      <c r="P224" s="29"/>
    </row>
    <row r="225" ht="90" customHeight="1">
      <c r="A225" t="s" s="278">
        <v>642</v>
      </c>
      <c r="B225" t="s" s="53">
        <f>VLOOKUP($A225,'Questions'!$A$2:$X$333,2,0)</f>
        <v>643</v>
      </c>
      <c r="C225" t="s" s="367">
        <f>VLOOKUP($A225,'Institution Evaluation'!$A$56:$K$346,3,0)&amp;""</f>
      </c>
      <c r="D225" t="s" s="367">
        <f>VLOOKUP($A225,'Institution Evaluation'!$A$56:$K$346,4,0)&amp;""</f>
        <v>1168</v>
      </c>
      <c r="E225" t="s" s="368">
        <f>VLOOKUP($A225,'Institution Evaluation'!$A$56:$K$346,5,0)&amp;""</f>
        <v>1204</v>
      </c>
      <c r="F225" t="s" s="362">
        <f>VLOOKUP($A225,'Institution Evaluation'!$A$56:$K$346,6,0)&amp;""</f>
      </c>
      <c r="G225" t="s" s="369">
        <f>VLOOKUP($A225,'Institution Evaluation'!$A$56:$K$346,7,0)&amp;""</f>
        <v>1047</v>
      </c>
      <c r="H225" t="s" s="363">
        <f>VLOOKUP($A225,'Institution Evaluation'!$A$56:$K$346,8,0)&amp;""</f>
      </c>
      <c r="I225" t="s" s="367">
        <f>VLOOKUP($A225,'Institution Evaluation'!$A$56:$K$346,9,0)&amp;""</f>
        <v>1064</v>
      </c>
      <c r="J225" t="s" s="364">
        <f>VLOOKUP($A225,'Institution Evaluation'!$A$56:$K$346,10,0)&amp;""</f>
      </c>
      <c r="K225" t="s" s="367">
        <f>IF(VLOOKUP($A225,'Institution Evaluation'!$A$56:$K$346,10,0)=TRUE,"Yes","")</f>
      </c>
      <c r="L225" s="254"/>
      <c r="M225" s="118"/>
      <c r="N225" s="118"/>
      <c r="O225" s="28"/>
      <c r="P225" s="29"/>
    </row>
    <row r="226" ht="90" customHeight="1">
      <c r="A226" t="s" s="278">
        <v>644</v>
      </c>
      <c r="B226" t="s" s="53">
        <f>VLOOKUP($A226,'Questions'!$A$2:$X$333,2,0)</f>
        <v>645</v>
      </c>
      <c r="C226" t="s" s="367">
        <f>VLOOKUP($A226,'Institution Evaluation'!$A$56:$K$346,3,0)&amp;""</f>
      </c>
      <c r="D226" t="s" s="367">
        <f>VLOOKUP($A226,'Institution Evaluation'!$A$56:$K$346,4,0)&amp;""</f>
        <v>1168</v>
      </c>
      <c r="E226" t="s" s="368">
        <f>VLOOKUP($A226,'Institution Evaluation'!$A$56:$K$346,5,0)&amp;""</f>
        <v>1204</v>
      </c>
      <c r="F226" t="s" s="362">
        <f>VLOOKUP($A226,'Institution Evaluation'!$A$56:$K$346,6,0)&amp;""</f>
      </c>
      <c r="G226" t="s" s="369">
        <f>VLOOKUP($A226,'Institution Evaluation'!$A$56:$K$346,7,0)&amp;""</f>
        <v>1047</v>
      </c>
      <c r="H226" t="s" s="363">
        <f>VLOOKUP($A226,'Institution Evaluation'!$A$56:$K$346,8,0)&amp;""</f>
      </c>
      <c r="I226" t="s" s="367">
        <f>VLOOKUP($A226,'Institution Evaluation'!$A$56:$K$346,9,0)&amp;""</f>
        <v>1064</v>
      </c>
      <c r="J226" t="s" s="364">
        <f>VLOOKUP($A226,'Institution Evaluation'!$A$56:$K$346,10,0)&amp;""</f>
      </c>
      <c r="K226" t="s" s="367">
        <f>IF(VLOOKUP($A226,'Institution Evaluation'!$A$56:$K$346,10,0)=TRUE,"Yes","")</f>
      </c>
      <c r="L226" s="254"/>
      <c r="M226" s="118"/>
      <c r="N226" s="118"/>
      <c r="O226" s="28"/>
      <c r="P226" s="29"/>
    </row>
    <row r="227" ht="90" customHeight="1">
      <c r="A227" t="s" s="278">
        <v>646</v>
      </c>
      <c r="B227" t="s" s="53">
        <f>VLOOKUP($A227,'Questions'!$A$2:$X$333,2,0)</f>
        <v>647</v>
      </c>
      <c r="C227" t="s" s="367">
        <f>VLOOKUP($A227,'Institution Evaluation'!$A$56:$K$346,3,0)&amp;""</f>
      </c>
      <c r="D227" t="s" s="367">
        <f>VLOOKUP($A227,'Institution Evaluation'!$A$56:$K$346,4,0)&amp;""</f>
        <v>1168</v>
      </c>
      <c r="E227" t="s" s="368">
        <f>VLOOKUP($A227,'Institution Evaluation'!$A$56:$K$346,5,0)&amp;""</f>
        <v>1204</v>
      </c>
      <c r="F227" t="s" s="362">
        <f>VLOOKUP($A227,'Institution Evaluation'!$A$56:$K$346,6,0)&amp;""</f>
      </c>
      <c r="G227" t="s" s="369">
        <f>VLOOKUP($A227,'Institution Evaluation'!$A$56:$K$346,7,0)&amp;""</f>
        <v>1047</v>
      </c>
      <c r="H227" t="s" s="363">
        <f>VLOOKUP($A227,'Institution Evaluation'!$A$56:$K$346,8,0)&amp;""</f>
      </c>
      <c r="I227" t="s" s="367">
        <f>VLOOKUP($A227,'Institution Evaluation'!$A$56:$K$346,9,0)&amp;""</f>
        <v>1064</v>
      </c>
      <c r="J227" t="s" s="364">
        <f>VLOOKUP($A227,'Institution Evaluation'!$A$56:$K$346,10,0)&amp;""</f>
      </c>
      <c r="K227" t="s" s="367">
        <f>IF(VLOOKUP($A227,'Institution Evaluation'!$A$56:$K$346,10,0)=TRUE,"Yes","")</f>
      </c>
      <c r="L227" s="254"/>
      <c r="M227" s="118"/>
      <c r="N227" s="118"/>
      <c r="O227" s="28"/>
      <c r="P227" s="29"/>
    </row>
    <row r="228" ht="90" customHeight="1">
      <c r="A228" t="s" s="278">
        <v>648</v>
      </c>
      <c r="B228" t="s" s="53">
        <f>VLOOKUP($A228,'Questions'!$A$2:$X$333,2,0)</f>
        <v>649</v>
      </c>
      <c r="C228" t="s" s="367">
        <f>VLOOKUP($A228,'Institution Evaluation'!$A$56:$K$346,3,0)&amp;""</f>
      </c>
      <c r="D228" t="s" s="367">
        <f>VLOOKUP($A228,'Institution Evaluation'!$A$56:$K$346,4,0)&amp;""</f>
        <v>1168</v>
      </c>
      <c r="E228" t="s" s="368">
        <f>VLOOKUP($A228,'Institution Evaluation'!$A$56:$K$346,5,0)&amp;""</f>
        <v>1204</v>
      </c>
      <c r="F228" t="s" s="362">
        <f>VLOOKUP($A228,'Institution Evaluation'!$A$56:$K$346,6,0)&amp;""</f>
      </c>
      <c r="G228" t="s" s="369">
        <f>VLOOKUP($A228,'Institution Evaluation'!$A$56:$K$346,7,0)&amp;""</f>
        <v>1047</v>
      </c>
      <c r="H228" t="s" s="363">
        <f>VLOOKUP($A228,'Institution Evaluation'!$A$56:$K$346,8,0)&amp;""</f>
      </c>
      <c r="I228" t="s" s="367">
        <f>VLOOKUP($A228,'Institution Evaluation'!$A$56:$K$346,9,0)&amp;""</f>
        <v>1064</v>
      </c>
      <c r="J228" t="s" s="364">
        <f>VLOOKUP($A228,'Institution Evaluation'!$A$56:$K$346,10,0)&amp;""</f>
      </c>
      <c r="K228" t="s" s="367">
        <f>IF(VLOOKUP($A228,'Institution Evaluation'!$A$56:$K$346,10,0)=TRUE,"Yes","")</f>
      </c>
      <c r="L228" s="254"/>
      <c r="M228" s="118"/>
      <c r="N228" s="118"/>
      <c r="O228" s="28"/>
      <c r="P228" s="29"/>
    </row>
    <row r="229" ht="90" customHeight="1">
      <c r="A229" t="s" s="278">
        <v>650</v>
      </c>
      <c r="B229" t="s" s="53">
        <f>VLOOKUP($A229,'Questions'!$A$2:$X$333,2,0)</f>
        <v>651</v>
      </c>
      <c r="C229" t="s" s="367">
        <f>VLOOKUP($A229,'Institution Evaluation'!$A$56:$K$346,3,0)&amp;""</f>
      </c>
      <c r="D229" t="s" s="367">
        <f>VLOOKUP($A229,'Institution Evaluation'!$A$56:$K$346,4,0)&amp;""</f>
        <v>1168</v>
      </c>
      <c r="E229" t="s" s="368">
        <f>VLOOKUP($A229,'Institution Evaluation'!$A$56:$K$346,5,0)&amp;""</f>
        <v>1204</v>
      </c>
      <c r="F229" t="s" s="362">
        <f>VLOOKUP($A229,'Institution Evaluation'!$A$56:$K$346,6,0)&amp;""</f>
      </c>
      <c r="G229" t="s" s="369">
        <f>VLOOKUP($A229,'Institution Evaluation'!$A$56:$K$346,7,0)&amp;""</f>
        <v>1047</v>
      </c>
      <c r="H229" t="s" s="363">
        <f>VLOOKUP($A229,'Institution Evaluation'!$A$56:$K$346,8,0)&amp;""</f>
      </c>
      <c r="I229" t="s" s="367">
        <f>VLOOKUP($A229,'Institution Evaluation'!$A$56:$K$346,9,0)&amp;""</f>
        <v>1064</v>
      </c>
      <c r="J229" t="s" s="364">
        <f>VLOOKUP($A229,'Institution Evaluation'!$A$56:$K$346,10,0)&amp;""</f>
      </c>
      <c r="K229" t="s" s="367">
        <f>IF(VLOOKUP($A229,'Institution Evaluation'!$A$56:$K$346,10,0)=TRUE,"Yes","")</f>
      </c>
      <c r="L229" s="254"/>
      <c r="M229" s="118"/>
      <c r="N229" s="118"/>
      <c r="O229" s="28"/>
      <c r="P229" s="29"/>
    </row>
    <row r="230" ht="90" customHeight="1">
      <c r="A230" t="s" s="278">
        <v>652</v>
      </c>
      <c r="B230" t="s" s="53">
        <f>VLOOKUP($A230,'Questions'!$A$2:$X$333,2,0)</f>
        <v>653</v>
      </c>
      <c r="C230" t="s" s="367">
        <f>VLOOKUP($A230,'Institution Evaluation'!$A$56:$K$346,3,0)&amp;""</f>
      </c>
      <c r="D230" t="s" s="367">
        <f>VLOOKUP($A230,'Institution Evaluation'!$A$56:$K$346,4,0)&amp;""</f>
        <v>1168</v>
      </c>
      <c r="E230" t="s" s="368">
        <f>VLOOKUP($A230,'Institution Evaluation'!$A$56:$K$346,5,0)&amp;""</f>
        <v>1204</v>
      </c>
      <c r="F230" t="s" s="362">
        <f>VLOOKUP($A230,'Institution Evaluation'!$A$56:$K$346,6,0)&amp;""</f>
      </c>
      <c r="G230" t="s" s="369">
        <f>VLOOKUP($A230,'Institution Evaluation'!$A$56:$K$346,7,0)&amp;""</f>
        <v>1047</v>
      </c>
      <c r="H230" t="s" s="363">
        <f>VLOOKUP($A230,'Institution Evaluation'!$A$56:$K$346,8,0)&amp;""</f>
      </c>
      <c r="I230" t="s" s="367">
        <f>VLOOKUP($A230,'Institution Evaluation'!$A$56:$K$346,9,0)&amp;""</f>
        <v>1064</v>
      </c>
      <c r="J230" t="s" s="364">
        <f>VLOOKUP($A230,'Institution Evaluation'!$A$56:$K$346,10,0)&amp;""</f>
      </c>
      <c r="K230" t="s" s="367">
        <f>IF(VLOOKUP($A230,'Institution Evaluation'!$A$56:$K$346,10,0)=TRUE,"Yes","")</f>
      </c>
      <c r="L230" s="254"/>
      <c r="M230" s="118"/>
      <c r="N230" s="118"/>
      <c r="O230" s="28"/>
      <c r="P230" s="29"/>
    </row>
    <row r="231" ht="90" customHeight="1">
      <c r="A231" t="s" s="278">
        <v>654</v>
      </c>
      <c r="B231" t="s" s="53">
        <f>VLOOKUP($A231,'Questions'!$A$2:$X$333,2,0)</f>
        <v>655</v>
      </c>
      <c r="C231" t="s" s="367">
        <f>VLOOKUP($A231,'Institution Evaluation'!$A$56:$K$346,3,0)&amp;""</f>
      </c>
      <c r="D231" t="s" s="367">
        <f>VLOOKUP($A231,'Institution Evaluation'!$A$56:$K$346,4,0)&amp;""</f>
        <v>1168</v>
      </c>
      <c r="E231" t="s" s="368">
        <f>VLOOKUP($A231,'Institution Evaluation'!$A$56:$K$346,5,0)&amp;""</f>
        <v>1204</v>
      </c>
      <c r="F231" t="s" s="362">
        <f>VLOOKUP($A231,'Institution Evaluation'!$A$56:$K$346,6,0)&amp;""</f>
      </c>
      <c r="G231" t="s" s="369">
        <f>VLOOKUP($A231,'Institution Evaluation'!$A$56:$K$346,7,0)&amp;""</f>
        <v>1052</v>
      </c>
      <c r="H231" t="s" s="363">
        <f>VLOOKUP($A231,'Institution Evaluation'!$A$56:$K$346,8,0)&amp;""</f>
      </c>
      <c r="I231" t="s" s="367">
        <f>VLOOKUP($A231,'Institution Evaluation'!$A$56:$K$346,9,0)&amp;""</f>
        <v>1064</v>
      </c>
      <c r="J231" t="s" s="364">
        <f>VLOOKUP($A231,'Institution Evaluation'!$A$56:$K$346,10,0)&amp;""</f>
      </c>
      <c r="K231" t="s" s="367">
        <f>IF(VLOOKUP($A231,'Institution Evaluation'!$A$56:$K$346,10,0)=TRUE,"Yes","")</f>
      </c>
      <c r="L231" s="254"/>
      <c r="M231" s="118"/>
      <c r="N231" s="118"/>
      <c r="O231" s="28"/>
      <c r="P231" s="29"/>
    </row>
    <row r="232" ht="90" customHeight="1">
      <c r="A232" t="s" s="278">
        <v>656</v>
      </c>
      <c r="B232" t="s" s="53">
        <f>VLOOKUP($A232,'Questions'!$A$2:$X$333,2,0)</f>
        <v>657</v>
      </c>
      <c r="C232" t="s" s="367">
        <f>VLOOKUP($A232,'Institution Evaluation'!$A$56:$K$346,3,0)&amp;""</f>
      </c>
      <c r="D232" t="s" s="367">
        <f>VLOOKUP($A232,'Institution Evaluation'!$A$56:$K$346,4,0)&amp;""</f>
        <v>1168</v>
      </c>
      <c r="E232" t="s" s="368">
        <f>VLOOKUP($A232,'Institution Evaluation'!$A$56:$K$346,5,0)&amp;""</f>
        <v>1204</v>
      </c>
      <c r="F232" t="s" s="362">
        <f>VLOOKUP($A232,'Institution Evaluation'!$A$56:$K$346,6,0)&amp;""</f>
      </c>
      <c r="G232" t="s" s="369">
        <f>VLOOKUP($A232,'Institution Evaluation'!$A$56:$K$346,7,0)&amp;""</f>
        <v>1047</v>
      </c>
      <c r="H232" t="s" s="363">
        <f>VLOOKUP($A232,'Institution Evaluation'!$A$56:$K$346,8,0)&amp;""</f>
      </c>
      <c r="I232" t="s" s="367">
        <f>VLOOKUP($A232,'Institution Evaluation'!$A$56:$K$346,9,0)&amp;""</f>
        <v>1064</v>
      </c>
      <c r="J232" t="s" s="364">
        <f>VLOOKUP($A232,'Institution Evaluation'!$A$56:$K$346,10,0)&amp;""</f>
      </c>
      <c r="K232" t="s" s="367">
        <f>IF(VLOOKUP($A232,'Institution Evaluation'!$A$56:$K$346,10,0)=TRUE,"Yes","")</f>
      </c>
      <c r="L232" s="254"/>
      <c r="M232" s="118"/>
      <c r="N232" s="118"/>
      <c r="O232" s="28"/>
      <c r="P232" s="29"/>
    </row>
    <row r="233" ht="90" customHeight="1">
      <c r="A233" t="s" s="278">
        <v>658</v>
      </c>
      <c r="B233" t="s" s="53">
        <f>VLOOKUP($A233,'Questions'!$A$2:$X$333,2,0)</f>
        <v>659</v>
      </c>
      <c r="C233" t="s" s="367">
        <f>VLOOKUP($A233,'Institution Evaluation'!$A$56:$K$346,3,0)&amp;""</f>
      </c>
      <c r="D233" t="s" s="367">
        <f>VLOOKUP($A233,'Institution Evaluation'!$A$56:$K$346,4,0)&amp;""</f>
        <v>1168</v>
      </c>
      <c r="E233" t="s" s="368">
        <f>VLOOKUP($A233,'Institution Evaluation'!$A$56:$K$346,5,0)&amp;""</f>
        <v>1204</v>
      </c>
      <c r="F233" t="s" s="362">
        <f>VLOOKUP($A233,'Institution Evaluation'!$A$56:$K$346,6,0)&amp;""</f>
      </c>
      <c r="G233" t="s" s="369">
        <f>VLOOKUP($A233,'Institution Evaluation'!$A$56:$K$346,7,0)&amp;""</f>
        <v>1047</v>
      </c>
      <c r="H233" t="s" s="363">
        <f>VLOOKUP($A233,'Institution Evaluation'!$A$56:$K$346,8,0)&amp;""</f>
      </c>
      <c r="I233" t="s" s="367">
        <f>VLOOKUP($A233,'Institution Evaluation'!$A$56:$K$346,9,0)&amp;""</f>
        <v>1064</v>
      </c>
      <c r="J233" t="s" s="364">
        <f>VLOOKUP($A233,'Institution Evaluation'!$A$56:$K$346,10,0)&amp;""</f>
      </c>
      <c r="K233" t="s" s="367">
        <f>IF(VLOOKUP($A233,'Institution Evaluation'!$A$56:$K$346,10,0)=TRUE,"Yes","")</f>
      </c>
      <c r="L233" s="254"/>
      <c r="M233" s="118"/>
      <c r="N233" s="118"/>
      <c r="O233" s="28"/>
      <c r="P233" s="29"/>
    </row>
    <row r="234" ht="90" customHeight="1">
      <c r="A234" t="s" s="278">
        <v>660</v>
      </c>
      <c r="B234" t="s" s="53">
        <f>VLOOKUP($A234,'Questions'!$A$2:$X$333,2,0)</f>
        <v>661</v>
      </c>
      <c r="C234" t="s" s="367">
        <f>VLOOKUP($A234,'Institution Evaluation'!$A$56:$K$346,3,0)&amp;""</f>
      </c>
      <c r="D234" t="s" s="367">
        <f>VLOOKUP($A234,'Institution Evaluation'!$A$56:$K$346,4,0)&amp;""</f>
        <v>1168</v>
      </c>
      <c r="E234" t="s" s="368">
        <f>VLOOKUP($A234,'Institution Evaluation'!$A$56:$K$346,5,0)&amp;""</f>
        <v>1204</v>
      </c>
      <c r="F234" t="s" s="362">
        <f>VLOOKUP($A234,'Institution Evaluation'!$A$56:$K$346,6,0)&amp;""</f>
      </c>
      <c r="G234" t="s" s="369">
        <f>VLOOKUP($A234,'Institution Evaluation'!$A$56:$K$346,7,0)&amp;""</f>
        <v>1047</v>
      </c>
      <c r="H234" t="s" s="363">
        <f>VLOOKUP($A234,'Institution Evaluation'!$A$56:$K$346,8,0)&amp;""</f>
      </c>
      <c r="I234" t="s" s="367">
        <f>VLOOKUP($A234,'Institution Evaluation'!$A$56:$K$346,9,0)&amp;""</f>
        <v>1064</v>
      </c>
      <c r="J234" t="s" s="364">
        <f>VLOOKUP($A234,'Institution Evaluation'!$A$56:$K$346,10,0)&amp;""</f>
      </c>
      <c r="K234" t="s" s="367">
        <f>IF(VLOOKUP($A234,'Institution Evaluation'!$A$56:$K$346,10,0)=TRUE,"Yes","")</f>
      </c>
      <c r="L234" s="254"/>
      <c r="M234" s="118"/>
      <c r="N234" s="118"/>
      <c r="O234" s="28"/>
      <c r="P234" s="29"/>
    </row>
    <row r="235" ht="90" customHeight="1">
      <c r="A235" t="s" s="278">
        <v>662</v>
      </c>
      <c r="B235" t="s" s="53">
        <f>VLOOKUP($A235,'Questions'!$A$2:$X$333,2,0)</f>
        <v>663</v>
      </c>
      <c r="C235" t="s" s="367">
        <f>VLOOKUP($A235,'Institution Evaluation'!$A$56:$K$346,3,0)&amp;""</f>
      </c>
      <c r="D235" t="s" s="367">
        <f>VLOOKUP($A235,'Institution Evaluation'!$A$56:$K$346,4,0)&amp;""</f>
        <v>1168</v>
      </c>
      <c r="E235" t="s" s="368">
        <f>VLOOKUP($A235,'Institution Evaluation'!$A$56:$K$346,5,0)&amp;""</f>
        <v>1204</v>
      </c>
      <c r="F235" t="s" s="362">
        <f>VLOOKUP($A235,'Institution Evaluation'!$A$56:$K$346,6,0)&amp;""</f>
      </c>
      <c r="G235" t="s" s="369">
        <f>VLOOKUP($A235,'Institution Evaluation'!$A$56:$K$346,7,0)&amp;""</f>
        <v>1052</v>
      </c>
      <c r="H235" t="s" s="363">
        <f>VLOOKUP($A235,'Institution Evaluation'!$A$56:$K$346,8,0)&amp;""</f>
      </c>
      <c r="I235" t="s" s="367">
        <f>VLOOKUP($A235,'Institution Evaluation'!$A$56:$K$346,9,0)&amp;""</f>
        <v>1064</v>
      </c>
      <c r="J235" t="s" s="364">
        <f>VLOOKUP($A235,'Institution Evaluation'!$A$56:$K$346,10,0)&amp;""</f>
      </c>
      <c r="K235" t="s" s="367">
        <f>IF(VLOOKUP($A235,'Institution Evaluation'!$A$56:$K$346,10,0)=TRUE,"Yes","")</f>
      </c>
      <c r="L235" s="254"/>
      <c r="M235" s="118"/>
      <c r="N235" s="118"/>
      <c r="O235" s="28"/>
      <c r="P235" s="29"/>
    </row>
    <row r="236" ht="90" customHeight="1">
      <c r="A236" t="s" s="278">
        <v>664</v>
      </c>
      <c r="B236" t="s" s="53">
        <f>VLOOKUP($A236,'Questions'!$A$2:$X$333,2,0)</f>
        <v>665</v>
      </c>
      <c r="C236" t="s" s="367">
        <f>VLOOKUP($A236,'Institution Evaluation'!$A$56:$K$346,3,0)&amp;""</f>
      </c>
      <c r="D236" t="s" s="367">
        <f>VLOOKUP($A236,'Institution Evaluation'!$A$56:$K$346,4,0)&amp;""</f>
        <v>1168</v>
      </c>
      <c r="E236" t="s" s="368">
        <f>VLOOKUP($A236,'Institution Evaluation'!$A$56:$K$346,5,0)&amp;""</f>
        <v>1204</v>
      </c>
      <c r="F236" t="s" s="362">
        <f>VLOOKUP($A236,'Institution Evaluation'!$A$56:$K$346,6,0)&amp;""</f>
      </c>
      <c r="G236" t="s" s="369">
        <f>VLOOKUP($A236,'Institution Evaluation'!$A$56:$K$346,7,0)&amp;""</f>
        <v>1047</v>
      </c>
      <c r="H236" t="s" s="363">
        <f>VLOOKUP($A236,'Institution Evaluation'!$A$56:$K$346,8,0)&amp;""</f>
      </c>
      <c r="I236" t="s" s="367">
        <f>VLOOKUP($A236,'Institution Evaluation'!$A$56:$K$346,9,0)&amp;""</f>
        <v>1064</v>
      </c>
      <c r="J236" t="s" s="364">
        <f>VLOOKUP($A236,'Institution Evaluation'!$A$56:$K$346,10,0)&amp;""</f>
      </c>
      <c r="K236" t="s" s="367">
        <f>IF(VLOOKUP($A236,'Institution Evaluation'!$A$56:$K$346,10,0)=TRUE,"Yes","")</f>
      </c>
      <c r="L236" s="254"/>
      <c r="M236" s="118"/>
      <c r="N236" s="118"/>
      <c r="O236" s="28"/>
      <c r="P236" s="29"/>
    </row>
    <row r="237" ht="90" customHeight="1">
      <c r="A237" t="s" s="278">
        <v>666</v>
      </c>
      <c r="B237" t="s" s="53">
        <f>VLOOKUP($A237,'Questions'!$A$2:$X$333,2,0)</f>
        <v>667</v>
      </c>
      <c r="C237" t="s" s="367">
        <f>VLOOKUP($A237,'Institution Evaluation'!$A$56:$K$346,3,0)&amp;""</f>
      </c>
      <c r="D237" t="s" s="367">
        <f>VLOOKUP($A237,'Institution Evaluation'!$A$56:$K$346,4,0)&amp;""</f>
        <v>1168</v>
      </c>
      <c r="E237" t="s" s="368">
        <f>VLOOKUP($A237,'Institution Evaluation'!$A$56:$K$346,5,0)&amp;""</f>
        <v>1204</v>
      </c>
      <c r="F237" t="s" s="362">
        <f>VLOOKUP($A237,'Institution Evaluation'!$A$56:$K$346,6,0)&amp;""</f>
      </c>
      <c r="G237" t="s" s="369">
        <f>VLOOKUP($A237,'Institution Evaluation'!$A$56:$K$346,7,0)&amp;""</f>
        <v>1047</v>
      </c>
      <c r="H237" t="s" s="363">
        <f>VLOOKUP($A237,'Institution Evaluation'!$A$56:$K$346,8,0)&amp;""</f>
      </c>
      <c r="I237" t="s" s="367">
        <f>VLOOKUP($A237,'Institution Evaluation'!$A$56:$K$346,9,0)&amp;""</f>
        <v>1064</v>
      </c>
      <c r="J237" t="s" s="364">
        <f>VLOOKUP($A237,'Institution Evaluation'!$A$56:$K$346,10,0)&amp;""</f>
      </c>
      <c r="K237" t="s" s="367">
        <f>IF(VLOOKUP($A237,'Institution Evaluation'!$A$56:$K$346,10,0)=TRUE,"Yes","")</f>
      </c>
      <c r="L237" s="254"/>
      <c r="M237" s="118"/>
      <c r="N237" s="118"/>
      <c r="O237" s="28"/>
      <c r="P237" s="29"/>
    </row>
    <row r="238" ht="90" customHeight="1">
      <c r="A238" t="s" s="278">
        <v>668</v>
      </c>
      <c r="B238" t="s" s="53">
        <f>VLOOKUP($A238,'Questions'!$A$2:$X$333,2,0)</f>
        <v>669</v>
      </c>
      <c r="C238" t="s" s="367">
        <f>VLOOKUP($A238,'Institution Evaluation'!$A$56:$K$346,3,0)&amp;""</f>
      </c>
      <c r="D238" t="s" s="367">
        <f>VLOOKUP($A238,'Institution Evaluation'!$A$56:$K$346,4,0)&amp;""</f>
        <v>1168</v>
      </c>
      <c r="E238" t="s" s="368">
        <f>VLOOKUP($A238,'Institution Evaluation'!$A$56:$K$346,5,0)&amp;""</f>
        <v>1204</v>
      </c>
      <c r="F238" t="s" s="362">
        <f>VLOOKUP($A238,'Institution Evaluation'!$A$56:$K$346,6,0)&amp;""</f>
      </c>
      <c r="G238" t="s" s="369">
        <f>VLOOKUP($A238,'Institution Evaluation'!$A$56:$K$346,7,0)&amp;""</f>
        <v>1047</v>
      </c>
      <c r="H238" t="s" s="363">
        <f>VLOOKUP($A238,'Institution Evaluation'!$A$56:$K$346,8,0)&amp;""</f>
      </c>
      <c r="I238" t="s" s="367">
        <f>VLOOKUP($A238,'Institution Evaluation'!$A$56:$K$346,9,0)&amp;""</f>
        <v>1064</v>
      </c>
      <c r="J238" t="s" s="364">
        <f>VLOOKUP($A238,'Institution Evaluation'!$A$56:$K$346,10,0)&amp;""</f>
      </c>
      <c r="K238" t="s" s="367">
        <f>IF(VLOOKUP($A238,'Institution Evaluation'!$A$56:$K$346,10,0)=TRUE,"Yes","")</f>
      </c>
      <c r="L238" s="254"/>
      <c r="M238" s="118"/>
      <c r="N238" s="118"/>
      <c r="O238" s="28"/>
      <c r="P238" s="29"/>
    </row>
    <row r="239" ht="90" customHeight="1">
      <c r="A239" t="s" s="278">
        <v>670</v>
      </c>
      <c r="B239" t="s" s="53">
        <f>VLOOKUP($A239,'Questions'!$A$2:$X$333,2,0)</f>
        <v>671</v>
      </c>
      <c r="C239" t="s" s="367">
        <f>VLOOKUP($A239,'Institution Evaluation'!$A$56:$K$346,3,0)&amp;""</f>
      </c>
      <c r="D239" t="s" s="367">
        <f>VLOOKUP($A239,'Institution Evaluation'!$A$56:$K$346,4,0)&amp;""</f>
        <v>1168</v>
      </c>
      <c r="E239" t="s" s="368">
        <f>VLOOKUP($A239,'Institution Evaluation'!$A$56:$K$346,5,0)&amp;""</f>
        <v>1204</v>
      </c>
      <c r="F239" t="s" s="362">
        <f>VLOOKUP($A239,'Institution Evaluation'!$A$56:$K$346,6,0)&amp;""</f>
      </c>
      <c r="G239" t="s" s="369">
        <f>VLOOKUP($A239,'Institution Evaluation'!$A$56:$K$346,7,0)&amp;""</f>
        <v>1047</v>
      </c>
      <c r="H239" t="s" s="363">
        <f>VLOOKUP($A239,'Institution Evaluation'!$A$56:$K$346,8,0)&amp;""</f>
      </c>
      <c r="I239" t="s" s="367">
        <f>VLOOKUP($A239,'Institution Evaluation'!$A$56:$K$346,9,0)&amp;""</f>
        <v>1064</v>
      </c>
      <c r="J239" t="s" s="364">
        <f>VLOOKUP($A239,'Institution Evaluation'!$A$56:$K$346,10,0)&amp;""</f>
      </c>
      <c r="K239" t="s" s="367">
        <f>IF(VLOOKUP($A239,'Institution Evaluation'!$A$56:$K$346,10,0)=TRUE,"Yes","")</f>
      </c>
      <c r="L239" s="254"/>
      <c r="M239" s="118"/>
      <c r="N239" s="118"/>
      <c r="O239" s="28"/>
      <c r="P239" s="29"/>
    </row>
    <row r="240" ht="90" customHeight="1">
      <c r="A240" t="s" s="278">
        <v>672</v>
      </c>
      <c r="B240" t="s" s="53">
        <f>VLOOKUP($A240,'Questions'!$A$2:$X$333,2,0)</f>
        <v>673</v>
      </c>
      <c r="C240" t="s" s="367">
        <f>VLOOKUP($A240,'Institution Evaluation'!$A$56:$K$346,3,0)&amp;""</f>
      </c>
      <c r="D240" t="s" s="367">
        <f>VLOOKUP($A240,'Institution Evaluation'!$A$56:$K$346,4,0)&amp;""</f>
        <v>1168</v>
      </c>
      <c r="E240" t="s" s="368">
        <f>VLOOKUP($A240,'Institution Evaluation'!$A$56:$K$346,5,0)&amp;""</f>
        <v>1204</v>
      </c>
      <c r="F240" t="s" s="362">
        <f>VLOOKUP($A240,'Institution Evaluation'!$A$56:$K$346,6,0)&amp;""</f>
      </c>
      <c r="G240" t="s" s="369">
        <f>VLOOKUP($A240,'Institution Evaluation'!$A$56:$K$346,7,0)&amp;""</f>
        <v>1047</v>
      </c>
      <c r="H240" t="s" s="363">
        <f>VLOOKUP($A240,'Institution Evaluation'!$A$56:$K$346,8,0)&amp;""</f>
      </c>
      <c r="I240" t="s" s="367">
        <f>VLOOKUP($A240,'Institution Evaluation'!$A$56:$K$346,9,0)&amp;""</f>
        <v>1064</v>
      </c>
      <c r="J240" t="s" s="364">
        <f>VLOOKUP($A240,'Institution Evaluation'!$A$56:$K$346,10,0)&amp;""</f>
      </c>
      <c r="K240" t="s" s="367">
        <f>IF(VLOOKUP($A240,'Institution Evaluation'!$A$56:$K$346,10,0)=TRUE,"Yes","")</f>
      </c>
      <c r="L240" s="254"/>
      <c r="M240" s="118"/>
      <c r="N240" s="118"/>
      <c r="O240" s="28"/>
      <c r="P240" s="29"/>
    </row>
    <row r="241" ht="90" customHeight="1">
      <c r="A241" t="s" s="278">
        <v>674</v>
      </c>
      <c r="B241" t="s" s="53">
        <f>VLOOKUP($A241,'Questions'!$A$2:$X$333,2,0)</f>
        <v>675</v>
      </c>
      <c r="C241" t="s" s="367">
        <f>VLOOKUP($A241,'Institution Evaluation'!$A$56:$K$346,3,0)&amp;""</f>
      </c>
      <c r="D241" t="s" s="367">
        <f>VLOOKUP($A241,'Institution Evaluation'!$A$56:$K$346,4,0)&amp;""</f>
        <v>1168</v>
      </c>
      <c r="E241" t="s" s="368">
        <f>VLOOKUP($A241,'Institution Evaluation'!$A$56:$K$346,5,0)&amp;""</f>
        <v>1204</v>
      </c>
      <c r="F241" t="s" s="362">
        <f>VLOOKUP($A241,'Institution Evaluation'!$A$56:$K$346,6,0)&amp;""</f>
      </c>
      <c r="G241" t="s" s="369">
        <f>VLOOKUP($A241,'Institution Evaluation'!$A$56:$K$346,7,0)&amp;""</f>
        <v>1047</v>
      </c>
      <c r="H241" t="s" s="363">
        <f>VLOOKUP($A241,'Institution Evaluation'!$A$56:$K$346,8,0)&amp;""</f>
      </c>
      <c r="I241" t="s" s="367">
        <f>VLOOKUP($A241,'Institution Evaluation'!$A$56:$K$346,9,0)&amp;""</f>
        <v>1064</v>
      </c>
      <c r="J241" t="s" s="364">
        <f>VLOOKUP($A241,'Institution Evaluation'!$A$56:$K$346,10,0)&amp;""</f>
      </c>
      <c r="K241" t="s" s="367">
        <f>IF(VLOOKUP($A241,'Institution Evaluation'!$A$56:$K$346,10,0)=TRUE,"Yes","")</f>
      </c>
      <c r="L241" s="254"/>
      <c r="M241" s="118"/>
      <c r="N241" s="118"/>
      <c r="O241" s="28"/>
      <c r="P241" s="29"/>
    </row>
    <row r="242" ht="90" customHeight="1">
      <c r="A242" t="s" s="278">
        <v>676</v>
      </c>
      <c r="B242" t="s" s="53">
        <f>VLOOKUP($A242,'Questions'!$A$2:$X$333,2,0)</f>
        <v>677</v>
      </c>
      <c r="C242" t="s" s="367">
        <f>VLOOKUP($A242,'Institution Evaluation'!$A$56:$K$346,3,0)&amp;""</f>
      </c>
      <c r="D242" t="s" s="367">
        <f>VLOOKUP($A242,'Institution Evaluation'!$A$56:$K$346,4,0)&amp;""</f>
        <v>1168</v>
      </c>
      <c r="E242" t="s" s="368">
        <f>VLOOKUP($A242,'Institution Evaluation'!$A$56:$K$346,5,0)&amp;""</f>
        <v>1204</v>
      </c>
      <c r="F242" t="s" s="362">
        <f>VLOOKUP($A242,'Institution Evaluation'!$A$56:$K$346,6,0)&amp;""</f>
      </c>
      <c r="G242" t="s" s="369">
        <f>VLOOKUP($A242,'Institution Evaluation'!$A$56:$K$346,7,0)&amp;""</f>
        <v>1047</v>
      </c>
      <c r="H242" t="s" s="363">
        <f>VLOOKUP($A242,'Institution Evaluation'!$A$56:$K$346,8,0)&amp;""</f>
      </c>
      <c r="I242" t="s" s="367">
        <f>VLOOKUP($A242,'Institution Evaluation'!$A$56:$K$346,9,0)&amp;""</f>
        <v>1064</v>
      </c>
      <c r="J242" t="s" s="364">
        <f>VLOOKUP($A242,'Institution Evaluation'!$A$56:$K$346,10,0)&amp;""</f>
      </c>
      <c r="K242" t="s" s="367">
        <f>IF(VLOOKUP($A242,'Institution Evaluation'!$A$56:$K$346,10,0)=TRUE,"Yes","")</f>
      </c>
      <c r="L242" s="254"/>
      <c r="M242" s="118"/>
      <c r="N242" s="118"/>
      <c r="O242" s="28"/>
      <c r="P242" s="29"/>
    </row>
    <row r="243" ht="90" customHeight="1">
      <c r="A243" t="s" s="278">
        <v>678</v>
      </c>
      <c r="B243" t="s" s="53">
        <f>VLOOKUP($A243,'Questions'!$A$2:$X$333,2,0)</f>
        <v>679</v>
      </c>
      <c r="C243" t="s" s="367">
        <f>VLOOKUP($A243,'Institution Evaluation'!$A$56:$K$346,3,0)&amp;""</f>
      </c>
      <c r="D243" t="s" s="367">
        <f>VLOOKUP($A243,'Institution Evaluation'!$A$56:$K$346,4,0)&amp;""</f>
        <v>1168</v>
      </c>
      <c r="E243" t="s" s="368">
        <f>VLOOKUP($A243,'Institution Evaluation'!$A$56:$K$346,5,0)&amp;""</f>
        <v>1204</v>
      </c>
      <c r="F243" t="s" s="362">
        <f>VLOOKUP($A243,'Institution Evaluation'!$A$56:$K$346,6,0)&amp;""</f>
      </c>
      <c r="G243" t="s" s="369">
        <f>VLOOKUP($A243,'Institution Evaluation'!$A$56:$K$346,7,0)&amp;""</f>
        <v>1047</v>
      </c>
      <c r="H243" t="s" s="363">
        <f>VLOOKUP($A243,'Institution Evaluation'!$A$56:$K$346,8,0)&amp;""</f>
      </c>
      <c r="I243" t="s" s="367">
        <f>VLOOKUP($A243,'Institution Evaluation'!$A$56:$K$346,9,0)&amp;""</f>
        <v>1064</v>
      </c>
      <c r="J243" t="s" s="364">
        <f>VLOOKUP($A243,'Institution Evaluation'!$A$56:$K$346,10,0)&amp;""</f>
      </c>
      <c r="K243" t="s" s="367">
        <f>IF(VLOOKUP($A243,'Institution Evaluation'!$A$56:$K$346,10,0)=TRUE,"Yes","")</f>
      </c>
      <c r="L243" s="254"/>
      <c r="M243" s="118"/>
      <c r="N243" s="118"/>
      <c r="O243" s="28"/>
      <c r="P243" s="29"/>
    </row>
    <row r="244" ht="90" customHeight="1">
      <c r="A244" t="s" s="278">
        <v>680</v>
      </c>
      <c r="B244" t="s" s="53">
        <f>VLOOKUP($A244,'Questions'!$A$2:$X$333,2,0)</f>
        <v>681</v>
      </c>
      <c r="C244" t="s" s="367">
        <f>VLOOKUP($A244,'Institution Evaluation'!$A$56:$K$346,3,0)&amp;""</f>
      </c>
      <c r="D244" t="s" s="367">
        <f>VLOOKUP($A244,'Institution Evaluation'!$A$56:$K$346,4,0)&amp;""</f>
        <v>1168</v>
      </c>
      <c r="E244" t="s" s="368">
        <f>VLOOKUP($A244,'Institution Evaluation'!$A$56:$K$346,5,0)&amp;""</f>
        <v>1204</v>
      </c>
      <c r="F244" t="s" s="362">
        <f>VLOOKUP($A244,'Institution Evaluation'!$A$56:$K$346,6,0)&amp;""</f>
      </c>
      <c r="G244" t="s" s="369">
        <f>VLOOKUP($A244,'Institution Evaluation'!$A$56:$K$346,7,0)&amp;""</f>
        <v>1047</v>
      </c>
      <c r="H244" t="s" s="363">
        <f>VLOOKUP($A244,'Institution Evaluation'!$A$56:$K$346,8,0)&amp;""</f>
      </c>
      <c r="I244" t="s" s="367">
        <f>VLOOKUP($A244,'Institution Evaluation'!$A$56:$K$346,9,0)&amp;""</f>
        <v>1064</v>
      </c>
      <c r="J244" t="s" s="364">
        <f>VLOOKUP($A244,'Institution Evaluation'!$A$56:$K$346,10,0)&amp;""</f>
      </c>
      <c r="K244" t="s" s="367">
        <f>IF(VLOOKUP($A244,'Institution Evaluation'!$A$56:$K$346,10,0)=TRUE,"Yes","")</f>
      </c>
      <c r="L244" s="254"/>
      <c r="M244" s="118"/>
      <c r="N244" s="118"/>
      <c r="O244" s="28"/>
      <c r="P244" s="29"/>
    </row>
    <row r="245" ht="90" customHeight="1">
      <c r="A245" t="s" s="278">
        <v>682</v>
      </c>
      <c r="B245" t="s" s="53">
        <f>VLOOKUP($A245,'Questions'!$A$2:$X$333,2,0)</f>
        <v>683</v>
      </c>
      <c r="C245" t="s" s="367">
        <f>VLOOKUP($A245,'Institution Evaluation'!$A$56:$K$346,3,0)&amp;""</f>
      </c>
      <c r="D245" t="s" s="367">
        <f>VLOOKUP($A245,'Institution Evaluation'!$A$56:$K$346,4,0)&amp;""</f>
        <v>1168</v>
      </c>
      <c r="E245" t="s" s="368">
        <f>VLOOKUP($A245,'Institution Evaluation'!$A$56:$K$346,5,0)&amp;""</f>
        <v>1204</v>
      </c>
      <c r="F245" t="s" s="362">
        <f>VLOOKUP($A245,'Institution Evaluation'!$A$56:$K$346,6,0)&amp;""</f>
      </c>
      <c r="G245" t="s" s="369">
        <f>VLOOKUP($A245,'Institution Evaluation'!$A$56:$K$346,7,0)&amp;""</f>
        <v>1047</v>
      </c>
      <c r="H245" t="s" s="363">
        <f>VLOOKUP($A245,'Institution Evaluation'!$A$56:$K$346,8,0)&amp;""</f>
      </c>
      <c r="I245" t="s" s="367">
        <f>VLOOKUP($A245,'Institution Evaluation'!$A$56:$K$346,9,0)&amp;""</f>
        <v>1064</v>
      </c>
      <c r="J245" t="s" s="364">
        <f>VLOOKUP($A245,'Institution Evaluation'!$A$56:$K$346,10,0)&amp;""</f>
      </c>
      <c r="K245" t="s" s="367">
        <f>IF(VLOOKUP($A245,'Institution Evaluation'!$A$56:$K$346,10,0)=TRUE,"Yes","")</f>
      </c>
      <c r="L245" s="254"/>
      <c r="M245" s="118"/>
      <c r="N245" s="118"/>
      <c r="O245" s="28"/>
      <c r="P245" s="29"/>
    </row>
    <row r="246" ht="90" customHeight="1">
      <c r="A246" t="s" s="278">
        <v>684</v>
      </c>
      <c r="B246" t="s" s="53">
        <f>VLOOKUP($A246,'Questions'!$A$2:$X$333,2,0)</f>
        <v>685</v>
      </c>
      <c r="C246" t="s" s="367">
        <f>VLOOKUP($A246,'Institution Evaluation'!$A$56:$K$346,3,0)&amp;""</f>
      </c>
      <c r="D246" t="s" s="367">
        <f>VLOOKUP($A246,'Institution Evaluation'!$A$56:$K$346,4,0)&amp;""</f>
        <v>1168</v>
      </c>
      <c r="E246" t="s" s="368">
        <f>VLOOKUP($A246,'Institution Evaluation'!$A$56:$K$346,5,0)&amp;""</f>
        <v>1204</v>
      </c>
      <c r="F246" t="s" s="362">
        <f>VLOOKUP($A246,'Institution Evaluation'!$A$56:$K$346,6,0)&amp;""</f>
      </c>
      <c r="G246" t="s" s="369">
        <f>VLOOKUP($A246,'Institution Evaluation'!$A$56:$K$346,7,0)&amp;""</f>
        <v>1047</v>
      </c>
      <c r="H246" t="s" s="363">
        <f>VLOOKUP($A246,'Institution Evaluation'!$A$56:$K$346,8,0)&amp;""</f>
      </c>
      <c r="I246" t="s" s="367">
        <f>VLOOKUP($A246,'Institution Evaluation'!$A$56:$K$346,9,0)&amp;""</f>
        <v>1051</v>
      </c>
      <c r="J246" t="s" s="364">
        <f>VLOOKUP($A246,'Institution Evaluation'!$A$56:$K$346,10,0)&amp;""</f>
      </c>
      <c r="K246" t="s" s="367">
        <f>IF(VLOOKUP($A246,'Institution Evaluation'!$A$56:$K$346,10,0)=TRUE,"Yes","")</f>
      </c>
      <c r="L246" s="254"/>
      <c r="M246" s="118"/>
      <c r="N246" s="118"/>
      <c r="O246" s="28"/>
      <c r="P246" s="29"/>
    </row>
    <row r="247" ht="18" customHeight="1">
      <c r="A247" t="s" s="30">
        <f>VLOOKUP(LEFT($A248,4),'Auto Responses'!$N$4:$O$38,2,0)&amp;""</f>
        <v>686</v>
      </c>
      <c r="B247" s="31"/>
      <c r="C247" s="51"/>
      <c r="D247" s="51"/>
      <c r="E247" s="292"/>
      <c r="F247" t="s" s="287">
        <v>1036</v>
      </c>
      <c r="G247" t="s" s="288">
        <v>1031</v>
      </c>
      <c r="H247" t="s" s="288">
        <v>1032</v>
      </c>
      <c r="I247" t="s" s="288">
        <v>1033</v>
      </c>
      <c r="J247" t="s" s="288">
        <v>1034</v>
      </c>
      <c r="K247" s="51"/>
      <c r="L247" s="254"/>
      <c r="M247" s="118"/>
      <c r="N247" s="118"/>
      <c r="O247" s="28"/>
      <c r="P247" s="29"/>
    </row>
    <row r="248" ht="75" customHeight="1">
      <c r="A248" t="s" s="278">
        <v>687</v>
      </c>
      <c r="B248" t="s" s="53">
        <f>VLOOKUP($A248,'Questions'!$A$2:$X$333,2,0)</f>
        <v>688</v>
      </c>
      <c r="C248" t="s" s="367">
        <f>VLOOKUP($A248,'Institution Evaluation'!$A$56:$K$346,3,0)&amp;""</f>
      </c>
      <c r="D248" t="s" s="367">
        <f>VLOOKUP($A248,'Institution Evaluation'!$A$56:$K$346,4,0)&amp;""</f>
        <v>1168</v>
      </c>
      <c r="E248" t="s" s="368">
        <f>VLOOKUP($A248,'Institution Evaluation'!$A$56:$K$346,5,0)&amp;""</f>
        <v>1205</v>
      </c>
      <c r="F248" t="s" s="362">
        <f>VLOOKUP($A248,'Institution Evaluation'!$A$56:$K$346,6,0)&amp;""</f>
      </c>
      <c r="G248" t="s" s="369">
        <f>VLOOKUP($A248,'Institution Evaluation'!$A$56:$K$346,7,0)&amp;""</f>
        <v>1047</v>
      </c>
      <c r="H248" t="s" s="363">
        <f>VLOOKUP($A248,'Institution Evaluation'!$A$56:$K$346,8,0)&amp;""</f>
      </c>
      <c r="I248" t="s" s="367">
        <f>VLOOKUP($A248,'Institution Evaluation'!$A$56:$K$346,9,0)&amp;""</f>
        <v>1049</v>
      </c>
      <c r="J248" t="s" s="364">
        <f>VLOOKUP($A248,'Institution Evaluation'!$A$56:$K$346,10,0)&amp;""</f>
      </c>
      <c r="K248" t="s" s="367">
        <f>IF(VLOOKUP($A248,'Institution Evaluation'!$A$56:$K$346,10,0)=TRUE,"Yes","")</f>
      </c>
      <c r="L248" s="254"/>
      <c r="M248" s="118"/>
      <c r="N248" s="118"/>
      <c r="O248" s="28"/>
      <c r="P248" s="29"/>
    </row>
    <row r="249" ht="75" customHeight="1">
      <c r="A249" t="s" s="278">
        <v>690</v>
      </c>
      <c r="B249" t="s" s="53">
        <f>VLOOKUP($A249,'Questions'!$A$2:$X$333,2,0)</f>
        <v>691</v>
      </c>
      <c r="C249" t="s" s="367">
        <f>VLOOKUP($A249,'Institution Evaluation'!$A$56:$K$346,3,0)&amp;""</f>
      </c>
      <c r="D249" t="s" s="367">
        <f>VLOOKUP($A249,'Institution Evaluation'!$A$56:$K$346,4,0)&amp;""</f>
        <v>1168</v>
      </c>
      <c r="E249" t="s" s="368">
        <f>VLOOKUP($A249,'Institution Evaluation'!$A$56:$K$346,5,0)&amp;""</f>
        <v>1205</v>
      </c>
      <c r="F249" t="s" s="362">
        <f>VLOOKUP($A249,'Institution Evaluation'!$A$56:$K$346,6,0)&amp;""</f>
      </c>
      <c r="G249" t="s" s="369">
        <f>VLOOKUP($A249,'Institution Evaluation'!$A$56:$K$346,7,0)&amp;""</f>
        <v>1052</v>
      </c>
      <c r="H249" t="s" s="363">
        <f>VLOOKUP($A249,'Institution Evaluation'!$A$56:$K$346,8,0)&amp;""</f>
      </c>
      <c r="I249" t="s" s="367">
        <f>VLOOKUP($A249,'Institution Evaluation'!$A$56:$K$346,9,0)&amp;""</f>
        <v>1049</v>
      </c>
      <c r="J249" t="s" s="364">
        <f>VLOOKUP($A249,'Institution Evaluation'!$A$56:$K$346,10,0)&amp;""</f>
      </c>
      <c r="K249" t="s" s="367">
        <f>IF(VLOOKUP($A249,'Institution Evaluation'!$A$56:$K$346,10,0)=TRUE,"Yes","")</f>
      </c>
      <c r="L249" s="254"/>
      <c r="M249" s="118"/>
      <c r="N249" s="118"/>
      <c r="O249" s="28"/>
      <c r="P249" s="29"/>
    </row>
    <row r="250" ht="75" customHeight="1">
      <c r="A250" t="s" s="278">
        <v>692</v>
      </c>
      <c r="B250" t="s" s="53">
        <f>VLOOKUP($A250,'Questions'!$A$2:$X$333,2,0)</f>
        <v>693</v>
      </c>
      <c r="C250" t="s" s="367">
        <f>VLOOKUP($A250,'Institution Evaluation'!$A$56:$K$346,3,0)&amp;""</f>
      </c>
      <c r="D250" t="s" s="367">
        <f>VLOOKUP($A250,'Institution Evaluation'!$A$56:$K$346,4,0)&amp;""</f>
        <v>1168</v>
      </c>
      <c r="E250" t="s" s="368">
        <f>VLOOKUP($A250,'Institution Evaluation'!$A$56:$K$346,5,0)&amp;""</f>
        <v>1205</v>
      </c>
      <c r="F250" t="s" s="362">
        <f>VLOOKUP($A250,'Institution Evaluation'!$A$56:$K$346,6,0)&amp;""</f>
      </c>
      <c r="G250" t="s" s="369">
        <f>VLOOKUP($A250,'Institution Evaluation'!$A$56:$K$346,7,0)&amp;""</f>
        <v>1052</v>
      </c>
      <c r="H250" t="s" s="363">
        <f>VLOOKUP($A250,'Institution Evaluation'!$A$56:$K$346,8,0)&amp;""</f>
      </c>
      <c r="I250" t="s" s="367">
        <f>VLOOKUP($A250,'Institution Evaluation'!$A$56:$K$346,9,0)&amp;""</f>
        <v>1049</v>
      </c>
      <c r="J250" t="s" s="364">
        <f>VLOOKUP($A250,'Institution Evaluation'!$A$56:$K$346,10,0)&amp;""</f>
      </c>
      <c r="K250" t="s" s="367">
        <f>IF(VLOOKUP($A250,'Institution Evaluation'!$A$56:$K$346,10,0)=TRUE,"Yes","")</f>
      </c>
      <c r="L250" s="254"/>
      <c r="M250" s="118"/>
      <c r="N250" s="118"/>
      <c r="O250" s="28"/>
      <c r="P250" s="29"/>
    </row>
    <row r="251" ht="75" customHeight="1">
      <c r="A251" t="s" s="278">
        <v>694</v>
      </c>
      <c r="B251" t="s" s="53">
        <f>VLOOKUP($A251,'Questions'!$A$2:$X$333,2,0)</f>
        <v>695</v>
      </c>
      <c r="C251" t="s" s="367">
        <f>VLOOKUP($A251,'Institution Evaluation'!$A$56:$K$346,3,0)&amp;""</f>
      </c>
      <c r="D251" t="s" s="367">
        <f>VLOOKUP($A251,'Institution Evaluation'!$A$56:$K$346,4,0)&amp;""</f>
        <v>1168</v>
      </c>
      <c r="E251" t="s" s="368">
        <f>VLOOKUP($A251,'Institution Evaluation'!$A$56:$K$346,5,0)&amp;""</f>
        <v>1205</v>
      </c>
      <c r="F251" t="s" s="362">
        <f>VLOOKUP($A251,'Institution Evaluation'!$A$56:$K$346,6,0)&amp;""</f>
      </c>
      <c r="G251" t="s" s="369">
        <f>VLOOKUP($A251,'Institution Evaluation'!$A$56:$K$346,7,0)&amp;""</f>
        <v>1047</v>
      </c>
      <c r="H251" t="s" s="363">
        <f>VLOOKUP($A251,'Institution Evaluation'!$A$56:$K$346,8,0)&amp;""</f>
      </c>
      <c r="I251" t="s" s="367">
        <f>VLOOKUP($A251,'Institution Evaluation'!$A$56:$K$346,9,0)&amp;""</f>
        <v>1064</v>
      </c>
      <c r="J251" t="s" s="364">
        <f>VLOOKUP($A251,'Institution Evaluation'!$A$56:$K$346,10,0)&amp;""</f>
      </c>
      <c r="K251" t="s" s="367">
        <f>IF(VLOOKUP($A251,'Institution Evaluation'!$A$56:$K$346,10,0)=TRUE,"Yes","")</f>
      </c>
      <c r="L251" s="254"/>
      <c r="M251" s="118"/>
      <c r="N251" s="118"/>
      <c r="O251" s="28"/>
      <c r="P251" s="29"/>
    </row>
    <row r="252" ht="75" customHeight="1">
      <c r="A252" t="s" s="278">
        <v>696</v>
      </c>
      <c r="B252" t="s" s="53">
        <f>VLOOKUP($A252,'Questions'!$A$2:$X$333,2,0)</f>
        <v>697</v>
      </c>
      <c r="C252" t="s" s="367">
        <f>VLOOKUP($A252,'Institution Evaluation'!$A$56:$K$346,3,0)&amp;""</f>
      </c>
      <c r="D252" t="s" s="367">
        <f>VLOOKUP($A252,'Institution Evaluation'!$A$56:$K$346,4,0)&amp;""</f>
        <v>1168</v>
      </c>
      <c r="E252" t="s" s="368">
        <f>VLOOKUP($A252,'Institution Evaluation'!$A$56:$K$346,5,0)&amp;""</f>
        <v>1205</v>
      </c>
      <c r="F252" t="s" s="362">
        <f>VLOOKUP($A252,'Institution Evaluation'!$A$56:$K$346,6,0)&amp;""</f>
      </c>
      <c r="G252" t="s" s="369">
        <f>VLOOKUP($A252,'Institution Evaluation'!$A$56:$K$346,7,0)&amp;""</f>
        <v>1047</v>
      </c>
      <c r="H252" t="s" s="363">
        <f>VLOOKUP($A252,'Institution Evaluation'!$A$56:$K$346,8,0)&amp;""</f>
      </c>
      <c r="I252" t="s" s="367">
        <f>VLOOKUP($A252,'Institution Evaluation'!$A$56:$K$346,9,0)&amp;""</f>
        <v>1064</v>
      </c>
      <c r="J252" t="s" s="364">
        <f>VLOOKUP($A252,'Institution Evaluation'!$A$56:$K$346,10,0)&amp;""</f>
      </c>
      <c r="K252" t="s" s="367">
        <f>IF(VLOOKUP($A252,'Institution Evaluation'!$A$56:$K$346,10,0)=TRUE,"Yes","")</f>
      </c>
      <c r="L252" s="254"/>
      <c r="M252" s="118"/>
      <c r="N252" s="118"/>
      <c r="O252" s="28"/>
      <c r="P252" s="29"/>
    </row>
    <row r="253" ht="75" customHeight="1">
      <c r="A253" t="s" s="278">
        <v>698</v>
      </c>
      <c r="B253" t="s" s="53">
        <f>VLOOKUP($A253,'Questions'!$A$2:$X$333,2,0)</f>
        <v>699</v>
      </c>
      <c r="C253" t="s" s="367">
        <f>VLOOKUP($A253,'Institution Evaluation'!$A$56:$K$346,3,0)&amp;""</f>
      </c>
      <c r="D253" t="s" s="367">
        <f>VLOOKUP($A253,'Institution Evaluation'!$A$56:$K$346,4,0)&amp;""</f>
        <v>1168</v>
      </c>
      <c r="E253" t="s" s="368">
        <f>VLOOKUP($A253,'Institution Evaluation'!$A$56:$K$346,5,0)&amp;""</f>
        <v>1205</v>
      </c>
      <c r="F253" t="s" s="362">
        <f>VLOOKUP($A253,'Institution Evaluation'!$A$56:$K$346,6,0)&amp;""</f>
      </c>
      <c r="G253" t="s" s="369">
        <f>VLOOKUP($A253,'Institution Evaluation'!$A$56:$K$346,7,0)&amp;""</f>
        <v>1047</v>
      </c>
      <c r="H253" t="s" s="363">
        <f>VLOOKUP($A253,'Institution Evaluation'!$A$56:$K$346,8,0)&amp;""</f>
      </c>
      <c r="I253" t="s" s="367">
        <f>VLOOKUP($A253,'Institution Evaluation'!$A$56:$K$346,9,0)&amp;""</f>
        <v>1064</v>
      </c>
      <c r="J253" t="s" s="364">
        <f>VLOOKUP($A253,'Institution Evaluation'!$A$56:$K$346,10,0)&amp;""</f>
      </c>
      <c r="K253" t="s" s="367">
        <f>IF(VLOOKUP($A253,'Institution Evaluation'!$A$56:$K$346,10,0)=TRUE,"Yes","")</f>
      </c>
      <c r="L253" s="254"/>
      <c r="M253" s="118"/>
      <c r="N253" s="118"/>
      <c r="O253" s="28"/>
      <c r="P253" s="29"/>
    </row>
    <row r="254" ht="75" customHeight="1">
      <c r="A254" t="s" s="278">
        <v>700</v>
      </c>
      <c r="B254" t="s" s="53">
        <f>VLOOKUP($A254,'Questions'!$A$2:$X$333,2,0)</f>
        <v>701</v>
      </c>
      <c r="C254" t="s" s="367">
        <f>VLOOKUP($A254,'Institution Evaluation'!$A$56:$K$346,3,0)&amp;""</f>
      </c>
      <c r="D254" t="s" s="367">
        <f>VLOOKUP($A254,'Institution Evaluation'!$A$56:$K$346,4,0)&amp;""</f>
        <v>1168</v>
      </c>
      <c r="E254" t="s" s="368">
        <f>VLOOKUP($A254,'Institution Evaluation'!$A$56:$K$346,5,0)&amp;""</f>
        <v>1205</v>
      </c>
      <c r="F254" t="s" s="362">
        <f>VLOOKUP($A254,'Institution Evaluation'!$A$56:$K$346,6,0)&amp;""</f>
      </c>
      <c r="G254" t="s" s="369">
        <f>VLOOKUP($A254,'Institution Evaluation'!$A$56:$K$346,7,0)&amp;""</f>
        <v>1047</v>
      </c>
      <c r="H254" t="s" s="363">
        <f>VLOOKUP($A254,'Institution Evaluation'!$A$56:$K$346,8,0)&amp;""</f>
      </c>
      <c r="I254" t="s" s="367">
        <f>VLOOKUP($A254,'Institution Evaluation'!$A$56:$K$346,9,0)&amp;""</f>
        <v>1064</v>
      </c>
      <c r="J254" t="s" s="364">
        <f>VLOOKUP($A254,'Institution Evaluation'!$A$56:$K$346,10,0)&amp;""</f>
      </c>
      <c r="K254" t="s" s="367">
        <f>IF(VLOOKUP($A254,'Institution Evaluation'!$A$56:$K$346,10,0)=TRUE,"Yes","")</f>
      </c>
      <c r="L254" s="254"/>
      <c r="M254" s="118"/>
      <c r="N254" s="118"/>
      <c r="O254" s="28"/>
      <c r="P254" s="29"/>
    </row>
    <row r="255" ht="75" customHeight="1">
      <c r="A255" t="s" s="278">
        <v>702</v>
      </c>
      <c r="B255" t="s" s="53">
        <f>VLOOKUP($A255,'Questions'!$A$2:$X$333,2,0)</f>
        <v>703</v>
      </c>
      <c r="C255" t="s" s="367">
        <f>VLOOKUP($A255,'Institution Evaluation'!$A$56:$K$346,3,0)&amp;""</f>
      </c>
      <c r="D255" t="s" s="367">
        <f>VLOOKUP($A255,'Institution Evaluation'!$A$56:$K$346,4,0)&amp;""</f>
        <v>1168</v>
      </c>
      <c r="E255" t="s" s="368">
        <f>VLOOKUP($A255,'Institution Evaluation'!$A$56:$K$346,5,0)&amp;""</f>
        <v>1205</v>
      </c>
      <c r="F255" t="s" s="362">
        <f>VLOOKUP($A255,'Institution Evaluation'!$A$56:$K$346,6,0)&amp;""</f>
      </c>
      <c r="G255" t="s" s="369">
        <f>VLOOKUP($A255,'Institution Evaluation'!$A$56:$K$346,7,0)&amp;""</f>
        <v>1047</v>
      </c>
      <c r="H255" t="s" s="363">
        <f>VLOOKUP($A255,'Institution Evaluation'!$A$56:$K$346,8,0)&amp;""</f>
      </c>
      <c r="I255" t="s" s="367">
        <f>VLOOKUP($A255,'Institution Evaluation'!$A$56:$K$346,9,0)&amp;""</f>
        <v>1064</v>
      </c>
      <c r="J255" t="s" s="364">
        <f>VLOOKUP($A255,'Institution Evaluation'!$A$56:$K$346,10,0)&amp;""</f>
      </c>
      <c r="K255" t="s" s="367">
        <f>IF(VLOOKUP($A255,'Institution Evaluation'!$A$56:$K$346,10,0)=TRUE,"Yes","")</f>
      </c>
      <c r="L255" s="254"/>
      <c r="M255" s="118"/>
      <c r="N255" s="118"/>
      <c r="O255" s="28"/>
      <c r="P255" s="29"/>
    </row>
    <row r="256" ht="75" customHeight="1">
      <c r="A256" t="s" s="278">
        <v>704</v>
      </c>
      <c r="B256" t="s" s="53">
        <f>VLOOKUP($A256,'Questions'!$A$2:$X$333,2,0)</f>
        <v>705</v>
      </c>
      <c r="C256" t="s" s="367">
        <f>VLOOKUP($A256,'Institution Evaluation'!$A$56:$K$346,3,0)&amp;""</f>
      </c>
      <c r="D256" t="s" s="367">
        <f>VLOOKUP($A256,'Institution Evaluation'!$A$56:$K$346,4,0)&amp;""</f>
        <v>1168</v>
      </c>
      <c r="E256" t="s" s="368">
        <f>VLOOKUP($A256,'Institution Evaluation'!$A$56:$K$346,5,0)&amp;""</f>
        <v>1205</v>
      </c>
      <c r="F256" t="s" s="362">
        <f>VLOOKUP($A256,'Institution Evaluation'!$A$56:$K$346,6,0)&amp;""</f>
      </c>
      <c r="G256" t="s" s="369">
        <f>VLOOKUP($A256,'Institution Evaluation'!$A$56:$K$346,7,0)&amp;""</f>
        <v>1038</v>
      </c>
      <c r="H256" t="s" s="363">
        <f>VLOOKUP($A256,'Institution Evaluation'!$A$56:$K$346,8,0)&amp;""</f>
      </c>
      <c r="I256" t="s" s="367">
        <f>VLOOKUP($A256,'Institution Evaluation'!$A$56:$K$346,9,0)&amp;""</f>
        <v>1051</v>
      </c>
      <c r="J256" t="s" s="364">
        <f>VLOOKUP($A256,'Institution Evaluation'!$A$56:$K$346,10,0)&amp;""</f>
      </c>
      <c r="K256" t="s" s="367">
        <f>IF(VLOOKUP($A256,'Institution Evaluation'!$A$56:$K$346,10,0)=TRUE,"Yes","")</f>
      </c>
      <c r="L256" s="254"/>
      <c r="M256" s="118"/>
      <c r="N256" s="118"/>
      <c r="O256" s="28"/>
      <c r="P256" s="29"/>
    </row>
    <row r="257" ht="75" customHeight="1">
      <c r="A257" t="s" s="278">
        <v>706</v>
      </c>
      <c r="B257" t="s" s="53">
        <f>VLOOKUP($A257,'Questions'!$A$2:$X$333,2,0)</f>
        <v>707</v>
      </c>
      <c r="C257" t="s" s="367">
        <f>VLOOKUP($A257,'Institution Evaluation'!$A$56:$K$346,3,0)&amp;""</f>
      </c>
      <c r="D257" t="s" s="367">
        <f>VLOOKUP($A257,'Institution Evaluation'!$A$56:$K$346,4,0)&amp;""</f>
        <v>1168</v>
      </c>
      <c r="E257" t="s" s="368">
        <f>VLOOKUP($A257,'Institution Evaluation'!$A$56:$K$346,5,0)&amp;""</f>
        <v>1205</v>
      </c>
      <c r="F257" t="s" s="362">
        <f>VLOOKUP($A257,'Institution Evaluation'!$A$56:$K$346,6,0)&amp;""</f>
      </c>
      <c r="G257" t="s" s="369">
        <f>VLOOKUP($A257,'Institution Evaluation'!$A$56:$K$346,7,0)&amp;""</f>
        <v>1047</v>
      </c>
      <c r="H257" t="s" s="363">
        <f>VLOOKUP($A257,'Institution Evaluation'!$A$56:$K$346,8,0)&amp;""</f>
      </c>
      <c r="I257" t="s" s="367">
        <f>VLOOKUP($A257,'Institution Evaluation'!$A$56:$K$346,9,0)&amp;""</f>
        <v>1051</v>
      </c>
      <c r="J257" t="s" s="364">
        <f>VLOOKUP($A257,'Institution Evaluation'!$A$56:$K$346,10,0)&amp;""</f>
      </c>
      <c r="K257" t="s" s="367">
        <f>IF(VLOOKUP($A257,'Institution Evaluation'!$A$56:$K$346,10,0)=TRUE,"Yes","")</f>
      </c>
      <c r="L257" s="254"/>
      <c r="M257" s="118"/>
      <c r="N257" s="118"/>
      <c r="O257" s="28"/>
      <c r="P257" s="29"/>
    </row>
    <row r="258" ht="75" customHeight="1">
      <c r="A258" t="s" s="278">
        <v>708</v>
      </c>
      <c r="B258" t="s" s="53">
        <f>VLOOKUP($A258,'Questions'!$A$2:$X$333,2,0)</f>
        <v>709</v>
      </c>
      <c r="C258" t="s" s="367">
        <f>VLOOKUP($A258,'Institution Evaluation'!$A$56:$K$346,3,0)&amp;""</f>
      </c>
      <c r="D258" t="s" s="367">
        <f>VLOOKUP($A258,'Institution Evaluation'!$A$56:$K$346,4,0)&amp;""</f>
        <v>1168</v>
      </c>
      <c r="E258" t="s" s="368">
        <f>VLOOKUP($A258,'Institution Evaluation'!$A$56:$K$346,5,0)&amp;""</f>
        <v>1205</v>
      </c>
      <c r="F258" t="s" s="362">
        <f>VLOOKUP($A258,'Institution Evaluation'!$A$56:$K$346,6,0)&amp;""</f>
      </c>
      <c r="G258" t="s" s="369">
        <f>VLOOKUP($A258,'Institution Evaluation'!$A$56:$K$346,7,0)&amp;""</f>
        <v>1047</v>
      </c>
      <c r="H258" t="s" s="363">
        <f>VLOOKUP($A258,'Institution Evaluation'!$A$56:$K$346,8,0)&amp;""</f>
      </c>
      <c r="I258" t="s" s="367">
        <f>VLOOKUP($A258,'Institution Evaluation'!$A$56:$K$346,9,0)&amp;""</f>
        <v>1051</v>
      </c>
      <c r="J258" t="s" s="364">
        <f>VLOOKUP($A258,'Institution Evaluation'!$A$56:$K$346,10,0)&amp;""</f>
      </c>
      <c r="K258" t="s" s="367">
        <f>IF(VLOOKUP($A258,'Institution Evaluation'!$A$56:$K$346,10,0)=TRUE,"Yes","")</f>
      </c>
      <c r="L258" s="254"/>
      <c r="M258" s="118"/>
      <c r="N258" s="118"/>
      <c r="O258" s="28"/>
      <c r="P258" s="29"/>
    </row>
    <row r="259" ht="75" customHeight="1">
      <c r="A259" t="s" s="278">
        <v>710</v>
      </c>
      <c r="B259" t="s" s="53">
        <f>VLOOKUP($A259,'Questions'!$A$2:$X$333,2,0)</f>
        <v>711</v>
      </c>
      <c r="C259" t="s" s="367">
        <f>VLOOKUP($A259,'Institution Evaluation'!$A$56:$K$346,3,0)&amp;""</f>
      </c>
      <c r="D259" t="s" s="367">
        <f>VLOOKUP($A259,'Institution Evaluation'!$A$56:$K$346,4,0)&amp;""</f>
        <v>1168</v>
      </c>
      <c r="E259" t="s" s="368">
        <f>VLOOKUP($A259,'Institution Evaluation'!$A$56:$K$346,5,0)&amp;""</f>
        <v>1205</v>
      </c>
      <c r="F259" t="s" s="362">
        <f>VLOOKUP($A259,'Institution Evaluation'!$A$56:$K$346,6,0)&amp;""</f>
      </c>
      <c r="G259" t="s" s="369">
        <f>VLOOKUP($A259,'Institution Evaluation'!$A$56:$K$346,7,0)&amp;""</f>
        <v>1038</v>
      </c>
      <c r="H259" t="s" s="363">
        <f>VLOOKUP($A259,'Institution Evaluation'!$A$56:$K$346,8,0)&amp;""</f>
      </c>
      <c r="I259" t="s" s="367">
        <f>VLOOKUP($A259,'Institution Evaluation'!$A$56:$K$346,9,0)&amp;""</f>
        <v>1051</v>
      </c>
      <c r="J259" t="s" s="364">
        <f>VLOOKUP($A259,'Institution Evaluation'!$A$56:$K$346,10,0)&amp;""</f>
      </c>
      <c r="K259" t="s" s="367">
        <f>IF(VLOOKUP($A259,'Institution Evaluation'!$A$56:$K$346,10,0)=TRUE,"Yes","")</f>
      </c>
      <c r="L259" s="254"/>
      <c r="M259" t="s" s="303">
        <v>64</v>
      </c>
      <c r="N259" s="118"/>
      <c r="O259" s="28"/>
      <c r="P259" s="29"/>
    </row>
    <row r="260" ht="47.25" customHeight="1">
      <c r="A260" t="s" s="304">
        <v>92</v>
      </c>
      <c r="B260" s="305"/>
      <c r="C260" s="305"/>
      <c r="D260" s="305"/>
      <c r="E260" s="305"/>
      <c r="F260" s="305"/>
      <c r="G260" s="305"/>
      <c r="H260" s="305"/>
      <c r="I260" s="305"/>
      <c r="J260" s="305"/>
      <c r="K260" s="305"/>
      <c r="L260" s="90"/>
      <c r="M260" s="306"/>
      <c r="N260" s="306"/>
      <c r="O260" s="89"/>
      <c r="P260" s="90"/>
    </row>
  </sheetData>
  <mergeCells count="1">
    <mergeCell ref="A19:C19"/>
  </mergeCells>
  <dataValidations count="2">
    <dataValidation type="list" allowBlank="1" showInputMessage="1" showErrorMessage="1" sqref="H47:H51 H53:H56 H58:H60 H62:H63 H65:H66 H68:H75 H77:H89 H91:H95 H97:H111 H113:H120">
      <formula1>"Mark as Compliant,Mark as Non-Compliant"</formula1>
    </dataValidation>
    <dataValidation type="list" allowBlank="1" showInputMessage="1" showErrorMessage="1" sqref="J47:J51 J53:J56 J58:J60 J62:J63 J65:J66 J68:J75 J77:J89 J91:J95 J97:J111 J113:J120">
      <formula1>"Critical Importance,Standard Importance,Minor Importance,Does Not Apply/Do Not Score"</formula1>
    </dataValidation>
  </dataValidations>
  <hyperlinks>
    <hyperlink ref="C14" r:id="rId1" location="" tooltip="" display="info@jasp-stats.org"/>
    <hyperlink ref="F46" location="'Privacy Analyst Evaluation'!R1C1" tooltip="" display="Back to Scorecard"/>
    <hyperlink ref="F52" location="'Privacy Analyst Evaluation'!R1C1" tooltip="" display="Back to Scorecard"/>
    <hyperlink ref="F57" location="'Privacy Analyst Evaluation'!R1C1" tooltip="" display="Back to Scorecard"/>
    <hyperlink ref="F61" location="'Privacy Analyst Evaluation'!R1C1" tooltip="" display="Back to Scorecard"/>
    <hyperlink ref="F64" location="'Privacy Analyst Evaluation'!R1C1" tooltip="" display="Back to Scorecard"/>
    <hyperlink ref="F67" location="'Privacy Analyst Evaluation'!R1C1" tooltip="" display="Back to Scorecard"/>
    <hyperlink ref="F76" location="'Privacy Analyst Evaluation'!R1C1" tooltip="" display="Back to Scorecard"/>
    <hyperlink ref="F90" location="'Privacy Analyst Evaluation'!R1C1" tooltip="" display="Back to Scorecard"/>
    <hyperlink ref="F96" location="'Privacy Analyst Evaluation'!R1C1" tooltip="" display="Back to Scorecard"/>
    <hyperlink ref="F112" location="'Privacy Analyst Evaluation'!R1C1" tooltip="" display="Back to Scorecard"/>
    <hyperlink ref="F125" location="'Privacy Analyst Evaluation'!R1C1" tooltip="" display="Back to Scorecard"/>
    <hyperlink ref="F130" location="'Privacy Analyst Evaluation'!R1C1" tooltip="" display="Back to Scorecard"/>
    <hyperlink ref="F135" location="'Privacy Analyst Evaluation'!R1C1" tooltip="" display="Back to Scorecard"/>
    <hyperlink ref="F142" location="'Privacy Analyst Evaluation'!R1C1" tooltip="" display="Back to Scorecard"/>
    <hyperlink ref="C143" r:id="rId2" location="" tooltip="" display="https://jasp-stats.org/wp-content/uploads/2023/07/VPAT_JASP.pdf"/>
    <hyperlink ref="F145" location="'Privacy Analyst Evaluation'!R1C1" tooltip="" display="Back to Scorecard"/>
    <hyperlink ref="F150" location="'Privacy Analyst Evaluation'!R1C1" tooltip="" display="Back to Scorecard"/>
    <hyperlink ref="F160" location="'Privacy Analyst Evaluation'!R1C1" tooltip="" display="Back to Scorecard"/>
    <hyperlink ref="F164" location="'Privacy Analyst Evaluation'!R1C1" tooltip="" display="Back to Scorecard"/>
    <hyperlink ref="F170" location="'Privacy Analyst Evaluation'!R1C1" tooltip="" display="Back to Scorecard"/>
    <hyperlink ref="F173" location="'Privacy Analyst Evaluation'!R1C1" tooltip="" display="Back to Scorecard"/>
    <hyperlink ref="F189" location="'Privacy Analyst Evaluation'!R1C1" tooltip="" display="Back to Scorecard"/>
    <hyperlink ref="F192" location="'Privacy Analyst Evaluation'!R1C1" tooltip="" display="Back to Scorecard"/>
    <hyperlink ref="F199" location="'Privacy Analyst Evaluation'!R1C1" tooltip="" display="Back to Scorecard"/>
    <hyperlink ref="F207" location="'Privacy Analyst Evaluation'!R1C1" tooltip="" display="Back to Scorecard"/>
    <hyperlink ref="F212" location="'Privacy Analyst Evaluation'!R1C1" tooltip="" display="Back to Scorecard"/>
    <hyperlink ref="F217" location="'Privacy Analyst Evaluation'!R1C1" tooltip="" display="Back to Scorecard"/>
    <hyperlink ref="F247" location="'Privacy Analyst Evaluation'!R1C1" tooltip="" display="Back to Scorecard"/>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2.xml><?xml version="1.0" encoding="utf-8"?>
<worksheet xmlns:r="http://schemas.openxmlformats.org/officeDocument/2006/relationships" xmlns="http://schemas.openxmlformats.org/spreadsheetml/2006/main">
  <dimension ref="A1:E373"/>
  <sheetViews>
    <sheetView workbookViewId="0" showGridLines="0" defaultGridColor="1"/>
  </sheetViews>
  <sheetFormatPr defaultColWidth="8.625" defaultRowHeight="15" customHeight="1" outlineLevelRow="0" outlineLevelCol="0"/>
  <cols>
    <col min="1" max="1" width="11.125" style="371" customWidth="1"/>
    <col min="2" max="2" width="57.875" style="371" customWidth="1"/>
    <col min="3" max="3" width="71.125" style="371" customWidth="1"/>
    <col min="4" max="4" width="80.375" style="371" customWidth="1"/>
    <col min="5" max="5" width="6.625" style="371" customWidth="1"/>
    <col min="6" max="16384" width="8.625" style="371" customWidth="1"/>
  </cols>
  <sheetData>
    <row r="1" ht="180" customHeight="1" hidden="1">
      <c r="A1" t="s" s="372">
        <v>1350</v>
      </c>
      <c r="B1" s="7"/>
      <c r="C1" s="373"/>
      <c r="D1" s="374"/>
      <c r="E1" s="160"/>
    </row>
    <row r="2" ht="24.75" customHeight="1">
      <c r="A2" t="s" s="375">
        <v>1351</v>
      </c>
      <c r="B2" s="376"/>
      <c r="C2" s="376"/>
      <c r="D2" t="s" s="377">
        <v>92</v>
      </c>
      <c r="E2" s="9"/>
    </row>
    <row r="3" ht="18" customHeight="1">
      <c r="A3" t="s" s="378">
        <v>1352</v>
      </c>
      <c r="B3" s="249"/>
      <c r="C3" s="249"/>
      <c r="D3" s="379"/>
      <c r="E3" s="380"/>
    </row>
    <row r="4" ht="18" customHeight="1">
      <c r="A4" t="s" s="381">
        <v>1353</v>
      </c>
      <c r="B4" s="249"/>
      <c r="C4" s="249"/>
      <c r="D4" s="379"/>
      <c r="E4" s="380"/>
    </row>
    <row r="5" ht="18" customHeight="1">
      <c r="A5" t="s" s="381">
        <v>1354</v>
      </c>
      <c r="B5" s="249"/>
      <c r="C5" s="249"/>
      <c r="D5" s="379"/>
      <c r="E5" s="380"/>
    </row>
    <row r="6" ht="18" customHeight="1">
      <c r="A6" t="s" s="381">
        <v>1355</v>
      </c>
      <c r="B6" s="247"/>
      <c r="C6" s="247"/>
      <c r="D6" s="382"/>
      <c r="E6" s="380"/>
    </row>
    <row r="7" ht="18" customHeight="1">
      <c r="A7" t="s" s="250">
        <f>VLOOKUP(LEFT($A8,4),'Auto Responses'!$N$4:$O$38,2,0)&amp;""</f>
        <v>12</v>
      </c>
      <c r="B7" s="31"/>
      <c r="C7" t="s" s="59">
        <f>'Questions'!$S$2</f>
        <v>1356</v>
      </c>
      <c r="D7" t="s" s="59">
        <f>'Questions'!$T$2</f>
        <v>1357</v>
      </c>
      <c r="E7" s="380"/>
    </row>
    <row r="8" ht="18" customHeight="1">
      <c r="A8" t="s" s="278">
        <v>13</v>
      </c>
      <c r="B8" t="s" s="52">
        <f>VLOOKUP($A8,'Questions'!$A$3:$X$333,2,0)&amp;""</f>
        <v>1358</v>
      </c>
      <c r="C8" t="s" s="278">
        <f>VLOOKUP($A8,'Questions'!$A$3:$X$333,19,0)&amp;""</f>
      </c>
      <c r="D8" t="s" s="52">
        <f>VLOOKUP($A8,'Questions'!$A$3:$X$333,20,0)&amp;""</f>
      </c>
      <c r="E8" s="380"/>
    </row>
    <row r="9" ht="18" customHeight="1">
      <c r="A9" t="s" s="278">
        <v>16</v>
      </c>
      <c r="B9" t="s" s="52">
        <f>VLOOKUP($A9,'Questions'!$A$3:$X$333,2,0)&amp;""</f>
        <v>1359</v>
      </c>
      <c r="C9" t="s" s="278">
        <f>VLOOKUP($A9,'Questions'!$A$3:$X$333,19,0)&amp;""</f>
      </c>
      <c r="D9" t="s" s="52">
        <f>VLOOKUP($A9,'Questions'!$A$3:$X$333,20,0)&amp;""</f>
      </c>
      <c r="E9" s="380"/>
    </row>
    <row r="10" ht="18" customHeight="1">
      <c r="A10" t="s" s="278">
        <v>19</v>
      </c>
      <c r="B10" t="s" s="52">
        <f>VLOOKUP($A10,'Questions'!$A$3:$X$333,2,0)&amp;""</f>
        <v>1360</v>
      </c>
      <c r="C10" t="s" s="278">
        <f>VLOOKUP($A10,'Questions'!$A$3:$X$333,19,0)&amp;""</f>
      </c>
      <c r="D10" t="s" s="52">
        <f>VLOOKUP($A10,'Questions'!$A$3:$X$333,20,0)&amp;""</f>
      </c>
      <c r="E10" s="380"/>
    </row>
    <row r="11" ht="18" customHeight="1">
      <c r="A11" t="s" s="278">
        <v>22</v>
      </c>
      <c r="B11" t="s" s="52">
        <f>VLOOKUP($A11,'Questions'!$A$3:$X$333,2,0)&amp;""</f>
        <v>1361</v>
      </c>
      <c r="C11" t="s" s="278">
        <f>VLOOKUP($A11,'Questions'!$A$3:$X$333,19,0)&amp;""</f>
      </c>
      <c r="D11" t="s" s="52">
        <f>VLOOKUP($A11,'Questions'!$A$3:$X$333,20,0)&amp;""</f>
      </c>
      <c r="E11" s="380"/>
    </row>
    <row r="12" ht="18" customHeight="1">
      <c r="A12" t="s" s="278">
        <v>25</v>
      </c>
      <c r="B12" t="s" s="52">
        <f>VLOOKUP($A12,'Questions'!$A$3:$X$333,2,0)&amp;""</f>
        <v>1362</v>
      </c>
      <c r="C12" t="s" s="278">
        <f>VLOOKUP($A12,'Questions'!$A$3:$X$333,19,0)&amp;""</f>
      </c>
      <c r="D12" t="s" s="52">
        <f>VLOOKUP($A12,'Questions'!$A$3:$X$333,20,0)&amp;""</f>
      </c>
      <c r="E12" s="380"/>
    </row>
    <row r="13" ht="18" customHeight="1">
      <c r="A13" t="s" s="278">
        <v>28</v>
      </c>
      <c r="B13" t="s" s="52">
        <f>VLOOKUP($A13,'Questions'!$A$3:$X$333,2,0)&amp;""</f>
        <v>1363</v>
      </c>
      <c r="C13" t="s" s="278">
        <f>VLOOKUP($A13,'Questions'!$A$3:$X$333,19,0)&amp;""</f>
      </c>
      <c r="D13" t="s" s="52">
        <f>VLOOKUP($A13,'Questions'!$A$3:$X$333,20,0)&amp;""</f>
      </c>
      <c r="E13" s="380"/>
    </row>
    <row r="14" ht="18" customHeight="1">
      <c r="A14" t="s" s="278">
        <v>31</v>
      </c>
      <c r="B14" t="s" s="52">
        <f>VLOOKUP($A14,'Questions'!$A$3:$X$333,2,0)&amp;""</f>
        <v>1364</v>
      </c>
      <c r="C14" t="s" s="278">
        <f>VLOOKUP($A14,'Questions'!$A$3:$X$333,19,0)&amp;""</f>
      </c>
      <c r="D14" t="s" s="52">
        <f>VLOOKUP($A14,'Questions'!$A$3:$X$333,20,0)&amp;""</f>
      </c>
      <c r="E14" s="380"/>
    </row>
    <row r="15" ht="18" customHeight="1">
      <c r="A15" t="s" s="278">
        <v>34</v>
      </c>
      <c r="B15" t="s" s="52">
        <f>VLOOKUP($A15,'Questions'!$A$3:$X$333,2,0)&amp;""</f>
        <v>1365</v>
      </c>
      <c r="C15" t="s" s="278">
        <f>VLOOKUP($A15,'Questions'!$A$3:$X$333,19,0)&amp;""</f>
      </c>
      <c r="D15" t="s" s="52">
        <f>VLOOKUP($A15,'Questions'!$A$3:$X$333,20,0)&amp;""</f>
      </c>
      <c r="E15" s="380"/>
    </row>
    <row r="16" ht="16" customHeight="1">
      <c r="A16" t="s" s="278">
        <v>37</v>
      </c>
      <c r="B16" t="s" s="52">
        <f>VLOOKUP($A16,'Questions'!$A$3:$X$333,2,0)&amp;""</f>
        <v>1366</v>
      </c>
      <c r="C16" t="s" s="278">
        <f>VLOOKUP($A16,'Questions'!$A$3:$X$333,19,0)&amp;""</f>
        <v>1367</v>
      </c>
      <c r="D16" t="s" s="52">
        <f>VLOOKUP($A16,'Questions'!$A$3:$X$333,20,0)&amp;""</f>
        <v>1368</v>
      </c>
      <c r="E16" t="s" s="383">
        <v>1369</v>
      </c>
    </row>
    <row r="17" ht="18" customHeight="1">
      <c r="A17" t="s" s="30">
        <f>VLOOKUP(LEFT($A18,4),'Auto Responses'!$N$4:$O$38,2,0)&amp;""</f>
        <v>40</v>
      </c>
      <c r="B17" s="31"/>
      <c r="C17" t="s" s="59">
        <f>'Questions'!$S$2</f>
        <v>1356</v>
      </c>
      <c r="D17" t="s" s="59">
        <f>'Questions'!$T$2</f>
        <v>1357</v>
      </c>
      <c r="E17" s="380"/>
    </row>
    <row r="18" ht="71.25" customHeight="1">
      <c r="A18" t="s" s="278">
        <v>45</v>
      </c>
      <c r="B18" t="s" s="52">
        <f>VLOOKUP($A18,'Questions'!$A$3:$X$333,2,0)&amp;""</f>
        <v>1370</v>
      </c>
      <c r="C18" t="s" s="278">
        <f>VLOOKUP($A18,'Questions'!$A$3:$X$333,19,0)&amp;""</f>
        <v>1371</v>
      </c>
      <c r="D18" t="s" s="52">
        <f>VLOOKUP($A18,'Questions'!$A$3:$X$333,20,0)&amp;""</f>
        <v>1372</v>
      </c>
      <c r="E18" s="380"/>
    </row>
    <row r="19" ht="43.5" customHeight="1">
      <c r="A19" t="s" s="278">
        <v>50</v>
      </c>
      <c r="B19" t="s" s="52">
        <f>VLOOKUP($A19,'Questions'!$A$3:$X$333,2,0)&amp;""</f>
        <v>1373</v>
      </c>
      <c r="C19" t="s" s="278">
        <f>VLOOKUP($A19,'Questions'!$A$3:$X$333,19,0)&amp;""</f>
        <v>1374</v>
      </c>
      <c r="D19" t="s" s="52">
        <f>VLOOKUP($A19,'Questions'!$A$3:$X$333,20,0)&amp;""</f>
        <v>1375</v>
      </c>
      <c r="E19" s="380"/>
    </row>
    <row r="20" ht="67.5" customHeight="1">
      <c r="A20" t="s" s="278">
        <v>54</v>
      </c>
      <c r="B20" t="s" s="52">
        <f>VLOOKUP($A20,'Questions'!$A$3:$X$333,2,0)&amp;""</f>
        <v>1376</v>
      </c>
      <c r="C20" t="s" s="278">
        <f>VLOOKUP($A20,'Questions'!$A$3:$X$333,19,0)&amp;""</f>
        <v>1377</v>
      </c>
      <c r="D20" t="s" s="52">
        <f>VLOOKUP($A20,'Questions'!$A$3:$X$333,20,0)&amp;""</f>
        <v>1378</v>
      </c>
      <c r="E20" s="380"/>
    </row>
    <row r="21" ht="67.5" customHeight="1">
      <c r="A21" t="s" s="278">
        <v>57</v>
      </c>
      <c r="B21" t="s" s="52">
        <f>VLOOKUP($A21,'Questions'!$A$3:$X$333,2,0)&amp;""</f>
        <v>1379</v>
      </c>
      <c r="C21" t="s" s="278">
        <f>VLOOKUP($A21,'Questions'!$A$3:$X$333,19,0)&amp;""</f>
        <v>1380</v>
      </c>
      <c r="D21" t="s" s="52">
        <f>VLOOKUP($A21,'Questions'!$A$3:$X$333,20,0)&amp;""</f>
        <v>1381</v>
      </c>
      <c r="E21" s="380"/>
    </row>
    <row r="22" ht="64.5" customHeight="1">
      <c r="A22" t="s" s="278">
        <v>61</v>
      </c>
      <c r="B22" t="s" s="52">
        <f>VLOOKUP($A22,'Questions'!$A$3:$X$333,2,0)&amp;""</f>
        <v>1382</v>
      </c>
      <c r="C22" t="s" s="278">
        <f>VLOOKUP($A22,'Questions'!$A$3:$X$333,19,0)&amp;""</f>
        <v>1383</v>
      </c>
      <c r="D22" t="s" s="52">
        <f>VLOOKUP($A22,'Questions'!$A$3:$X$333,20,0)&amp;""</f>
        <v>1384</v>
      </c>
      <c r="E22" t="s" s="383">
        <v>1369</v>
      </c>
    </row>
    <row r="23" ht="18" customHeight="1">
      <c r="A23" t="s" s="30">
        <f>VLOOKUP(LEFT($A24,4),'Auto Responses'!$N$4:$O$38,2,0)&amp;""</f>
        <v>65</v>
      </c>
      <c r="B23" s="31"/>
      <c r="C23" t="s" s="59">
        <f>'Questions'!$S$2</f>
        <v>1356</v>
      </c>
      <c r="D23" t="s" s="59">
        <f>'Questions'!$T$2</f>
        <v>1357</v>
      </c>
      <c r="E23" s="384"/>
    </row>
    <row r="24" ht="18" customHeight="1">
      <c r="A24" t="s" s="385">
        <v>1385</v>
      </c>
      <c r="B24" s="386"/>
      <c r="C24" s="387"/>
      <c r="D24" s="387"/>
      <c r="E24" s="254"/>
    </row>
    <row r="25" ht="36.75" customHeight="1">
      <c r="A25" t="s" s="278">
        <v>66</v>
      </c>
      <c r="B25" t="s" s="52">
        <f>VLOOKUP($A25,'Questions'!$A$3:$X$333,2,0)&amp;""</f>
        <v>1386</v>
      </c>
      <c r="C25" t="s" s="278">
        <v>1387</v>
      </c>
      <c r="D25" t="s" s="52">
        <f>VLOOKUP($A25,'Questions'!$A$3:$X$333,19,0)&amp;""</f>
      </c>
      <c r="E25" s="388"/>
    </row>
    <row r="26" ht="38.25" customHeight="1">
      <c r="A26" t="s" s="278">
        <v>70</v>
      </c>
      <c r="B26" t="s" s="52">
        <f>VLOOKUP($A26,'Questions'!$A$3:$X$333,2,0)&amp;""</f>
        <v>1388</v>
      </c>
      <c r="C26" t="s" s="278">
        <v>1389</v>
      </c>
      <c r="D26" t="s" s="52">
        <f>VLOOKUP($A26,'Questions'!$A$3:$X$333,19,0)&amp;""</f>
      </c>
      <c r="E26" s="380"/>
    </row>
    <row r="27" ht="18" customHeight="1">
      <c r="A27" t="s" s="278">
        <v>73</v>
      </c>
      <c r="B27" t="s" s="52">
        <f>VLOOKUP($A27,'Questions'!$A$3:$X$333,2,0)&amp;""</f>
        <v>1390</v>
      </c>
      <c r="C27" t="s" s="278">
        <v>1391</v>
      </c>
      <c r="D27" t="s" s="52">
        <f>VLOOKUP($A27,'Questions'!$A$3:$X$333,19,0)&amp;""</f>
      </c>
      <c r="E27" s="380"/>
    </row>
    <row r="28" ht="28.5" customHeight="1">
      <c r="A28" t="s" s="278">
        <v>76</v>
      </c>
      <c r="B28" t="s" s="52">
        <f>VLOOKUP($A28,'Questions'!$A$3:$X$333,2,0)&amp;""</f>
        <v>1392</v>
      </c>
      <c r="C28" t="s" s="278">
        <v>1393</v>
      </c>
      <c r="D28" t="s" s="52">
        <f>VLOOKUP($A28,'Questions'!$A$3:$X$333,19,0)&amp;""</f>
      </c>
      <c r="E28" s="380"/>
    </row>
    <row r="29" ht="42.75" customHeight="1">
      <c r="A29" t="s" s="278">
        <v>79</v>
      </c>
      <c r="B29" t="s" s="52">
        <f>VLOOKUP($A29,'Questions'!$A$3:$X$333,2,0)&amp;""</f>
        <v>1394</v>
      </c>
      <c r="C29" t="s" s="278">
        <v>1395</v>
      </c>
      <c r="D29" t="s" s="52">
        <f>VLOOKUP($A29,'Questions'!$A$3:$X$333,19,0)&amp;""</f>
      </c>
      <c r="E29" s="380"/>
    </row>
    <row r="30" ht="33.75" customHeight="1">
      <c r="A30" t="s" s="278">
        <v>82</v>
      </c>
      <c r="B30" t="s" s="52">
        <f>VLOOKUP($A30,'Questions'!$A$3:$X$333,2,0)&amp;""</f>
        <v>1396</v>
      </c>
      <c r="C30" t="s" s="278">
        <v>1397</v>
      </c>
      <c r="D30" t="s" s="52">
        <f>VLOOKUP($A30,'Questions'!$A$3:$X$333,19,0)&amp;""</f>
      </c>
      <c r="E30" s="380"/>
    </row>
    <row r="31" ht="66.75" customHeight="1">
      <c r="A31" t="s" s="278">
        <v>85</v>
      </c>
      <c r="B31" t="s" s="52">
        <f>VLOOKUP($A31,'Questions'!$A$3:$X$333,2,0)&amp;""</f>
        <v>1398</v>
      </c>
      <c r="C31" t="s" s="278">
        <v>1399</v>
      </c>
      <c r="D31" t="s" s="52">
        <f>VLOOKUP($A31,'Questions'!$A$3:$X$333,19,0)&amp;""</f>
      </c>
      <c r="E31" t="s" s="383">
        <v>1369</v>
      </c>
    </row>
    <row r="32" ht="18" customHeight="1">
      <c r="A32" t="s" s="30">
        <f>VLOOKUP(LEFT($A33,4),'Auto Responses'!$N$4:$O$38,2,0)&amp;""</f>
        <v>102</v>
      </c>
      <c r="B32" s="31"/>
      <c r="C32" t="s" s="59">
        <f>'Questions'!$S$2</f>
        <v>1356</v>
      </c>
      <c r="D32" t="s" s="59">
        <f>'Questions'!$T$2</f>
        <v>1357</v>
      </c>
      <c r="E32" s="380"/>
    </row>
    <row r="33" ht="42" customHeight="1">
      <c r="A33" t="s" s="278">
        <v>103</v>
      </c>
      <c r="B33" t="s" s="52">
        <f>VLOOKUP($A33,'Questions'!$A$3:$X$333,2,0)&amp;""</f>
        <v>1400</v>
      </c>
      <c r="C33" t="s" s="278">
        <f>VLOOKUP($A33,'Questions'!$A$3:$X$333,19,0)&amp;""</f>
      </c>
      <c r="D33" t="s" s="52">
        <f>VLOOKUP($A33,'Questions'!$A$3:$X$333,20,0)&amp;""</f>
      </c>
      <c r="E33" s="380"/>
    </row>
    <row r="34" ht="38.25" customHeight="1">
      <c r="A34" t="s" s="278">
        <v>105</v>
      </c>
      <c r="B34" t="s" s="52">
        <f>VLOOKUP($A34,'Questions'!$A$3:$X$333,2,0)&amp;""</f>
        <v>1401</v>
      </c>
      <c r="C34" t="s" s="278">
        <f>VLOOKUP($A34,'Questions'!$A$3:$X$333,19,0)&amp;""</f>
      </c>
      <c r="D34" t="s" s="52">
        <f>VLOOKUP($A34,'Questions'!$A$3:$X$333,20,0)&amp;""</f>
      </c>
      <c r="E34" s="380"/>
    </row>
    <row r="35" ht="35.25" customHeight="1">
      <c r="A35" t="s" s="278">
        <v>107</v>
      </c>
      <c r="B35" t="s" s="52">
        <f>VLOOKUP($A35,'Questions'!$A$3:$X$333,2,0)&amp;""</f>
        <v>1402</v>
      </c>
      <c r="C35" t="s" s="278">
        <f>VLOOKUP($A35,'Questions'!$A$3:$X$333,19,0)&amp;""</f>
        <v>1403</v>
      </c>
      <c r="D35" t="s" s="52">
        <f>VLOOKUP($A35,'Questions'!$A$3:$X$333,20,0)&amp;""</f>
        <v>1404</v>
      </c>
      <c r="E35" s="380"/>
    </row>
    <row r="36" ht="57" customHeight="1">
      <c r="A36" t="s" s="278">
        <v>110</v>
      </c>
      <c r="B36" t="s" s="52">
        <f>VLOOKUP($A36,'Questions'!$A$3:$X$333,2,0)&amp;""</f>
        <v>1405</v>
      </c>
      <c r="C36" t="s" s="278">
        <f>VLOOKUP($A36,'Questions'!$A$3:$X$333,19,0)&amp;""</f>
        <v>1406</v>
      </c>
      <c r="D36" t="s" s="52">
        <f>VLOOKUP($A36,'Questions'!$A$3:$X$333,20,0)&amp;""</f>
        <v>1407</v>
      </c>
      <c r="E36" s="380"/>
    </row>
    <row r="37" ht="64.5" customHeight="1">
      <c r="A37" t="s" s="278">
        <v>113</v>
      </c>
      <c r="B37" t="s" s="52">
        <f>VLOOKUP($A37,'Questions'!$A$3:$X$333,2,0)&amp;""</f>
        <v>1408</v>
      </c>
      <c r="C37" t="s" s="278">
        <f>VLOOKUP($A37,'Questions'!$A$3:$X$333,19,0)&amp;""</f>
        <v>1409</v>
      </c>
      <c r="D37" t="s" s="52">
        <f>VLOOKUP($A37,'Questions'!$A$3:$X$333,20,0)&amp;""</f>
        <v>1410</v>
      </c>
      <c r="E37" s="380"/>
    </row>
    <row r="38" ht="63.75" customHeight="1">
      <c r="A38" t="s" s="278">
        <v>117</v>
      </c>
      <c r="B38" t="s" s="52">
        <f>VLOOKUP($A38,'Questions'!$A$3:$X$333,2,0)&amp;""</f>
        <v>1411</v>
      </c>
      <c r="C38" t="s" s="278">
        <f>VLOOKUP($A38,'Questions'!$A$3:$X$333,19,0)&amp;""</f>
        <v>1412</v>
      </c>
      <c r="D38" t="s" s="52">
        <f>VLOOKUP($A38,'Questions'!$A$3:$X$333,20,0)&amp;""</f>
        <v>1410</v>
      </c>
      <c r="E38" s="380"/>
    </row>
    <row r="39" ht="78" customHeight="1">
      <c r="A39" t="s" s="278">
        <v>121</v>
      </c>
      <c r="B39" t="s" s="52">
        <f>VLOOKUP($A39,'Questions'!$A$3:$X$333,2,0)&amp;""</f>
        <v>1413</v>
      </c>
      <c r="C39" t="s" s="278">
        <f>VLOOKUP($A39,'Questions'!$A$3:$X$333,19,0)&amp;""</f>
        <v>1414</v>
      </c>
      <c r="D39" t="s" s="52">
        <f>VLOOKUP($A39,'Questions'!$A$3:$X$333,20,0)&amp;""</f>
        <v>1415</v>
      </c>
      <c r="E39" t="s" s="383">
        <v>1369</v>
      </c>
    </row>
    <row r="40" ht="18" customHeight="1">
      <c r="A40" t="s" s="30">
        <f>VLOOKUP(LEFT($A41,4),'Auto Responses'!$N$4:$O$38,2,0)&amp;""</f>
        <v>551</v>
      </c>
      <c r="B40" s="31"/>
      <c r="C40" t="s" s="59">
        <f>'Questions'!$S$2</f>
        <v>1356</v>
      </c>
      <c r="D40" t="s" s="59">
        <f>'Questions'!$T$2</f>
        <v>1357</v>
      </c>
      <c r="E40" s="380"/>
    </row>
    <row r="41" ht="18" customHeight="1">
      <c r="A41" t="s" s="278">
        <v>552</v>
      </c>
      <c r="B41" t="s" s="52">
        <f>VLOOKUP($A41,'Questions'!$A$3:$X$333,2,0)&amp;""</f>
        <v>1416</v>
      </c>
      <c r="C41" t="s" s="278">
        <f>VLOOKUP($A41,'Questions'!$A$3:$X$333,19,0)&amp;""</f>
      </c>
      <c r="D41" t="s" s="52">
        <f>VLOOKUP($A41,'Questions'!$A$3:$X$333,20,0)&amp;""</f>
      </c>
      <c r="E41" s="380"/>
    </row>
    <row r="42" ht="18" customHeight="1">
      <c r="A42" t="s" s="278">
        <v>554</v>
      </c>
      <c r="B42" t="s" s="52">
        <f>VLOOKUP($A42,'Questions'!$A$3:$X$333,2,0)&amp;""</f>
        <v>1417</v>
      </c>
      <c r="C42" t="s" s="278">
        <f>VLOOKUP($A42,'Questions'!$A$3:$X$333,19,0)&amp;""</f>
      </c>
      <c r="D42" t="s" s="52">
        <f>VLOOKUP($A42,'Questions'!$A$3:$X$333,20,0)&amp;""</f>
      </c>
      <c r="E42" s="380"/>
    </row>
    <row r="43" ht="18" customHeight="1">
      <c r="A43" t="s" s="278">
        <v>556</v>
      </c>
      <c r="B43" t="s" s="52">
        <f>VLOOKUP($A43,'Questions'!$A$3:$X$333,2,0)&amp;""</f>
        <v>1418</v>
      </c>
      <c r="C43" t="s" s="278">
        <f>VLOOKUP($A43,'Questions'!$A$3:$X$333,19,0)&amp;""</f>
      </c>
      <c r="D43" t="s" s="52">
        <f>VLOOKUP($A43,'Questions'!$A$3:$X$333,20,0)&amp;""</f>
      </c>
      <c r="E43" s="380"/>
    </row>
    <row r="44" ht="18" customHeight="1">
      <c r="A44" t="s" s="278">
        <v>558</v>
      </c>
      <c r="B44" t="s" s="52">
        <f>VLOOKUP($A44,'Questions'!$A$3:$X$333,2,0)&amp;""</f>
        <v>1419</v>
      </c>
      <c r="C44" t="s" s="278">
        <f>VLOOKUP($A44,'Questions'!$A$3:$X$333,19,0)&amp;""</f>
      </c>
      <c r="D44" t="s" s="52">
        <f>VLOOKUP($A44,'Questions'!$A$3:$X$333,20,0)&amp;""</f>
      </c>
      <c r="E44" s="380"/>
    </row>
    <row r="45" ht="18" customHeight="1">
      <c r="A45" t="s" s="278">
        <v>560</v>
      </c>
      <c r="B45" t="s" s="52">
        <f>VLOOKUP($A45,'Questions'!$A$3:$X$333,2,0)&amp;""</f>
        <v>1420</v>
      </c>
      <c r="C45" t="s" s="278">
        <f>VLOOKUP($A45,'Questions'!$A$3:$X$333,19,0)&amp;""</f>
      </c>
      <c r="D45" t="s" s="52">
        <f>VLOOKUP($A45,'Questions'!$A$3:$X$333,20,0)&amp;""</f>
      </c>
      <c r="E45" s="380"/>
    </row>
    <row r="46" ht="85.5" customHeight="1">
      <c r="A46" t="s" s="278">
        <v>564</v>
      </c>
      <c r="B46" t="s" s="52">
        <f>VLOOKUP($A46,'Questions'!$A$3:$X$333,2,0)&amp;""</f>
        <v>1421</v>
      </c>
      <c r="C46" t="s" s="278">
        <f>VLOOKUP($A46,'Questions'!$A$3:$X$333,19,0)&amp;""</f>
        <v>1422</v>
      </c>
      <c r="D46" t="s" s="52">
        <f>VLOOKUP($A46,'Questions'!$A$3:$X$333,20,0)&amp;""</f>
        <v>1423</v>
      </c>
      <c r="E46" s="380"/>
    </row>
    <row r="47" ht="55.5" customHeight="1">
      <c r="A47" t="s" s="278">
        <v>568</v>
      </c>
      <c r="B47" t="s" s="52">
        <f>VLOOKUP($A47,'Questions'!$A$3:$X$333,2,0)&amp;""</f>
        <v>1424</v>
      </c>
      <c r="C47" t="s" s="278">
        <f>VLOOKUP($A47,'Questions'!$A$3:$X$333,19,0)&amp;""</f>
        <v>1425</v>
      </c>
      <c r="D47" t="s" s="52">
        <f>VLOOKUP($A47,'Questions'!$A$3:$X$333,20,0)&amp;""</f>
      </c>
      <c r="E47" s="380"/>
    </row>
    <row r="48" ht="70.5" customHeight="1">
      <c r="A48" t="s" s="278">
        <v>570</v>
      </c>
      <c r="B48" t="s" s="52">
        <f>VLOOKUP($A48,'Questions'!$A$3:$X$333,2,0)&amp;""</f>
        <v>1426</v>
      </c>
      <c r="C48" t="s" s="278">
        <f>VLOOKUP($A48,'Questions'!$A$3:$X$333,19,0)&amp;""</f>
        <v>1425</v>
      </c>
      <c r="D48" t="s" s="52">
        <f>VLOOKUP($A48,'Questions'!$A$3:$X$333,20,0)&amp;""</f>
      </c>
      <c r="E48" s="380"/>
    </row>
    <row r="49" ht="36" customHeight="1">
      <c r="A49" t="s" s="278">
        <v>573</v>
      </c>
      <c r="B49" t="s" s="52">
        <f>VLOOKUP($A49,'Questions'!$A$3:$X$333,2,0)&amp;""</f>
        <v>1427</v>
      </c>
      <c r="C49" t="s" s="278">
        <f>VLOOKUP($A49,'Questions'!$A$3:$X$333,19,0)&amp;""</f>
      </c>
      <c r="D49" t="s" s="52">
        <f>VLOOKUP($A49,'Questions'!$A$3:$X$333,20,0)&amp;""</f>
        <v>1428</v>
      </c>
      <c r="E49" s="380"/>
    </row>
    <row r="50" ht="78.75" customHeight="1">
      <c r="A50" t="s" s="278">
        <v>577</v>
      </c>
      <c r="B50" t="s" s="52">
        <f>VLOOKUP($A50,'Questions'!$A$3:$X$333,2,0)&amp;""</f>
        <v>1429</v>
      </c>
      <c r="C50" t="s" s="278">
        <f>VLOOKUP($A50,'Questions'!$A$3:$X$333,19,0)&amp;""</f>
        <v>1430</v>
      </c>
      <c r="D50" t="s" s="52">
        <f>VLOOKUP($A50,'Questions'!$A$3:$X$333,20,0)&amp;""</f>
        <v>1431</v>
      </c>
      <c r="E50" s="380"/>
    </row>
    <row r="51" ht="64.5" customHeight="1">
      <c r="A51" t="s" s="278">
        <v>580</v>
      </c>
      <c r="B51" t="s" s="52">
        <f>VLOOKUP($A51,'Questions'!$A$3:$X$333,2,0)&amp;""</f>
        <v>1432</v>
      </c>
      <c r="C51" t="s" s="278">
        <f>VLOOKUP($A51,'Questions'!$A$3:$X$333,19,0)&amp;""</f>
        <v>1433</v>
      </c>
      <c r="D51" t="s" s="52">
        <f>VLOOKUP($A51,'Questions'!$A$3:$X$333,20,0)&amp;""</f>
      </c>
      <c r="E51" s="380"/>
    </row>
    <row r="52" ht="109.5" customHeight="1">
      <c r="A52" t="s" s="278">
        <v>583</v>
      </c>
      <c r="B52" t="s" s="52">
        <f>VLOOKUP($A52,'Questions'!$A$3:$X$333,2,0)&amp;""</f>
        <v>1434</v>
      </c>
      <c r="C52" t="s" s="278">
        <f>VLOOKUP($A52,'Questions'!$A$3:$X$333,19,0)&amp;""</f>
        <v>1435</v>
      </c>
      <c r="D52" t="s" s="52">
        <f>VLOOKUP($A52,'Questions'!$A$3:$X$333,20,0)&amp;""</f>
      </c>
      <c r="E52" s="380"/>
    </row>
    <row r="53" ht="65.25" customHeight="1">
      <c r="A53" t="s" s="278">
        <v>586</v>
      </c>
      <c r="B53" t="s" s="52">
        <f>VLOOKUP($A53,'Questions'!$A$3:$X$333,2,0)&amp;""</f>
        <v>1436</v>
      </c>
      <c r="C53" t="s" s="278">
        <f>VLOOKUP($A53,'Questions'!$A$3:$X$333,19,0)&amp;""</f>
        <v>1437</v>
      </c>
      <c r="D53" t="s" s="52">
        <f>VLOOKUP($A53,'Questions'!$A$3:$X$333,20,0)&amp;""</f>
      </c>
      <c r="E53" s="380"/>
    </row>
    <row r="54" ht="63.75" customHeight="1">
      <c r="A54" t="s" s="278">
        <v>589</v>
      </c>
      <c r="B54" t="s" s="52">
        <f>VLOOKUP($A54,'Questions'!$A$3:$X$333,2,0)&amp;""</f>
        <v>1438</v>
      </c>
      <c r="C54" t="s" s="278">
        <f>VLOOKUP($A54,'Questions'!$A$3:$X$333,19,0)&amp;""</f>
        <v>1439</v>
      </c>
      <c r="D54" t="s" s="52">
        <f>VLOOKUP($A54,'Questions'!$A$3:$X$333,20,0)&amp;""</f>
        <v>1440</v>
      </c>
      <c r="E54" s="380"/>
    </row>
    <row r="55" ht="71.25" customHeight="1">
      <c r="A55" t="s" s="278">
        <v>592</v>
      </c>
      <c r="B55" t="s" s="52">
        <f>VLOOKUP($A55,'Questions'!$A$3:$X$333,2,0)&amp;""</f>
        <v>1441</v>
      </c>
      <c r="C55" t="s" s="278">
        <f>VLOOKUP($A55,'Questions'!$A$3:$X$333,19,0)&amp;""</f>
        <v>1442</v>
      </c>
      <c r="D55" t="s" s="52">
        <f>VLOOKUP($A55,'Questions'!$A$3:$X$333,20,0)&amp;""</f>
      </c>
      <c r="E55" s="380"/>
    </row>
    <row r="56" ht="51" customHeight="1">
      <c r="A56" t="s" s="278">
        <v>595</v>
      </c>
      <c r="B56" t="s" s="52">
        <f>VLOOKUP($A56,'Questions'!$A$3:$X$333,2,0)&amp;""</f>
        <v>1443</v>
      </c>
      <c r="C56" t="s" s="278">
        <f>VLOOKUP($A56,'Questions'!$A$3:$X$333,19,0)&amp;""</f>
        <v>1444</v>
      </c>
      <c r="D56" t="s" s="52">
        <f>VLOOKUP($A56,'Questions'!$A$3:$X$333,20,0)&amp;""</f>
      </c>
      <c r="E56" s="380"/>
    </row>
    <row r="57" ht="52.5" customHeight="1">
      <c r="A57" t="s" s="278">
        <v>598</v>
      </c>
      <c r="B57" t="s" s="52">
        <f>VLOOKUP($A57,'Questions'!$A$3:$X$333,2,0)&amp;""</f>
        <v>1445</v>
      </c>
      <c r="C57" t="s" s="278">
        <f>VLOOKUP($A57,'Questions'!$A$3:$X$333,19,0)&amp;""</f>
        <v>1446</v>
      </c>
      <c r="D57" t="s" s="52">
        <f>VLOOKUP($A57,'Questions'!$A$3:$X$333,20,0)&amp;""</f>
        <v>1447</v>
      </c>
      <c r="E57" s="380"/>
    </row>
    <row r="58" ht="71.25" customHeight="1">
      <c r="A58" t="s" s="278">
        <v>602</v>
      </c>
      <c r="B58" t="s" s="52">
        <f>VLOOKUP($A58,'Questions'!$A$3:$X$333,2,0)&amp;""</f>
        <v>1448</v>
      </c>
      <c r="C58" t="s" s="278">
        <f>VLOOKUP($A58,'Questions'!$A$3:$X$333,19,0)&amp;""</f>
        <v>1449</v>
      </c>
      <c r="D58" t="s" s="52">
        <f>VLOOKUP($A58,'Questions'!$A$3:$X$333,20,0)&amp;""</f>
      </c>
      <c r="E58" t="s" s="383">
        <v>1369</v>
      </c>
    </row>
    <row r="59" ht="18" customHeight="1">
      <c r="A59" t="s" s="30">
        <f>VLOOKUP(LEFT($A60,4),'Auto Responses'!$N$4:$O$38,2,0)&amp;""</f>
        <v>124</v>
      </c>
      <c r="B59" s="31"/>
      <c r="C59" t="s" s="59">
        <f>'Questions'!$S$2</f>
        <v>1356</v>
      </c>
      <c r="D59" t="s" s="59">
        <f>'Questions'!$T$2</f>
        <v>1357</v>
      </c>
      <c r="E59" s="380"/>
    </row>
    <row r="60" ht="65.25" customHeight="1">
      <c r="A60" t="s" s="278">
        <v>125</v>
      </c>
      <c r="B60" t="s" s="52">
        <f>VLOOKUP($A60,'Questions'!$A$3:$X$333,2,0)&amp;""</f>
        <v>1450</v>
      </c>
      <c r="C60" t="s" s="278">
        <f>VLOOKUP($A60,'Questions'!$A$3:$X$333,19,0)&amp;""</f>
        <v>1451</v>
      </c>
      <c r="D60" t="s" s="52">
        <f>VLOOKUP($A60,'Questions'!$A$3:$X$333,20,0)&amp;""</f>
        <v>1452</v>
      </c>
      <c r="E60" s="380"/>
    </row>
    <row r="61" ht="52.5" customHeight="1">
      <c r="A61" t="s" s="278">
        <v>129</v>
      </c>
      <c r="B61" t="s" s="52">
        <f>VLOOKUP($A61,'Questions'!$A$3:$X$333,2,0)&amp;""</f>
        <v>1453</v>
      </c>
      <c r="C61" t="s" s="278">
        <f>VLOOKUP($A61,'Questions'!$A$3:$X$333,19,0)&amp;""</f>
        <v>1454</v>
      </c>
      <c r="D61" t="s" s="52">
        <f>VLOOKUP($A61,'Questions'!$A$3:$X$333,20,0)&amp;""</f>
        <v>1455</v>
      </c>
      <c r="E61" s="380"/>
    </row>
    <row r="62" ht="36" customHeight="1">
      <c r="A62" t="s" s="278">
        <v>132</v>
      </c>
      <c r="B62" t="s" s="52">
        <f>VLOOKUP($A62,'Questions'!$A$3:$X$333,2,0)&amp;""</f>
        <v>1456</v>
      </c>
      <c r="C62" t="s" s="278">
        <f>VLOOKUP($A62,'Questions'!$A$3:$X$333,19,0)&amp;""</f>
        <v>1457</v>
      </c>
      <c r="D62" t="s" s="52">
        <f>VLOOKUP($A62,'Questions'!$A$3:$X$333,20,0)&amp;""</f>
        <v>1458</v>
      </c>
      <c r="E62" s="380"/>
    </row>
    <row r="63" ht="131.25" customHeight="1">
      <c r="A63" t="s" s="278">
        <v>135</v>
      </c>
      <c r="B63" t="s" s="52">
        <f>VLOOKUP($A63,'Questions'!$A$3:$X$333,2,0)&amp;""</f>
        <v>1459</v>
      </c>
      <c r="C63" t="s" s="278">
        <f>VLOOKUP($A63,'Questions'!$A$3:$X$333,19,0)&amp;""</f>
        <v>1460</v>
      </c>
      <c r="D63" t="s" s="52">
        <f>VLOOKUP($A63,'Questions'!$A$3:$X$333,20,0)&amp;""</f>
        <v>1461</v>
      </c>
      <c r="E63" s="380"/>
    </row>
    <row r="64" ht="75" customHeight="1">
      <c r="A64" t="s" s="278">
        <v>138</v>
      </c>
      <c r="B64" t="s" s="52">
        <f>VLOOKUP($A64,'Questions'!$A$3:$X$333,2,0)&amp;""</f>
        <v>1462</v>
      </c>
      <c r="C64" t="s" s="278">
        <f>VLOOKUP($A64,'Questions'!$A$3:$X$333,19,0)&amp;""</f>
        <v>1463</v>
      </c>
      <c r="D64" t="s" s="52">
        <f>VLOOKUP($A64,'Questions'!$A$3:$X$333,20,0)&amp;""</f>
        <v>1464</v>
      </c>
      <c r="E64" t="s" s="383">
        <v>1369</v>
      </c>
    </row>
    <row r="65" ht="18" customHeight="1">
      <c r="A65" t="s" s="30">
        <f>VLOOKUP(LEFT($A66,4),'Auto Responses'!$N$4:$O$38,2,0)&amp;""</f>
        <v>606</v>
      </c>
      <c r="B65" s="31"/>
      <c r="C65" t="s" s="59">
        <f>'Questions'!$S$2</f>
        <v>1356</v>
      </c>
      <c r="D65" t="s" s="59">
        <f>'Questions'!$T$2</f>
        <v>1357</v>
      </c>
      <c r="E65" s="380"/>
    </row>
    <row r="66" ht="65.25" customHeight="1">
      <c r="A66" t="s" s="278">
        <v>607</v>
      </c>
      <c r="B66" t="s" s="52">
        <f>VLOOKUP($A66,'Questions'!$A$3:$X$333,2,0)&amp;""</f>
        <v>1465</v>
      </c>
      <c r="C66" t="s" s="278">
        <f>VLOOKUP($A66,'Questions'!$A$3:$X$333,19,0)&amp;""</f>
        <v>1466</v>
      </c>
      <c r="D66" t="s" s="52">
        <f>VLOOKUP($A66,'Questions'!$A$3:$X$333,20,0)&amp;""</f>
        <v>1368</v>
      </c>
      <c r="E66" s="380"/>
    </row>
    <row r="67" ht="66.75" customHeight="1">
      <c r="A67" t="s" s="278">
        <v>610</v>
      </c>
      <c r="B67" t="s" s="52">
        <f>VLOOKUP($A67,'Questions'!$A$3:$X$333,2,0)&amp;""</f>
        <v>1467</v>
      </c>
      <c r="C67" t="s" s="278">
        <f>VLOOKUP($A67,'Questions'!$A$3:$X$333,19,0)&amp;""</f>
        <v>1466</v>
      </c>
      <c r="D67" t="s" s="52">
        <f>VLOOKUP($A67,'Questions'!$A$3:$X$333,20,0)&amp;""</f>
        <v>1368</v>
      </c>
      <c r="E67" s="380"/>
    </row>
    <row r="68" ht="68.25" customHeight="1">
      <c r="A68" t="s" s="278">
        <v>612</v>
      </c>
      <c r="B68" t="s" s="52">
        <f>VLOOKUP($A68,'Questions'!$A$3:$X$333,2,0)&amp;""</f>
        <v>1468</v>
      </c>
      <c r="C68" t="s" s="278">
        <f>VLOOKUP($A68,'Questions'!$A$3:$X$333,19,0)&amp;""</f>
        <v>1466</v>
      </c>
      <c r="D68" t="s" s="52">
        <f>VLOOKUP($A68,'Questions'!$A$3:$X$333,20,0)&amp;""</f>
        <v>1368</v>
      </c>
      <c r="E68" s="380"/>
    </row>
    <row r="69" ht="65.25" customHeight="1">
      <c r="A69" t="s" s="278">
        <v>614</v>
      </c>
      <c r="B69" t="s" s="52">
        <f>VLOOKUP($A69,'Questions'!$A$3:$X$333,2,0)&amp;""</f>
        <v>1469</v>
      </c>
      <c r="C69" t="s" s="278">
        <f>VLOOKUP($A69,'Questions'!$A$3:$X$333,19,0)&amp;""</f>
        <v>1466</v>
      </c>
      <c r="D69" t="s" s="52">
        <f>VLOOKUP($A69,'Questions'!$A$3:$X$333,20,0)&amp;""</f>
        <v>1368</v>
      </c>
      <c r="E69" s="380"/>
    </row>
    <row r="70" ht="71.25" customHeight="1">
      <c r="A70" t="s" s="278">
        <v>616</v>
      </c>
      <c r="B70" t="s" s="52">
        <f>VLOOKUP($A70,'Questions'!$A$3:$X$333,2,0)&amp;""</f>
        <v>1470</v>
      </c>
      <c r="C70" t="s" s="278">
        <f>VLOOKUP($A70,'Questions'!$A$3:$X$333,19,0)&amp;""</f>
        <v>1466</v>
      </c>
      <c r="D70" t="s" s="52">
        <f>VLOOKUP($A70,'Questions'!$A$3:$X$333,20,0)&amp;""</f>
        <v>1368</v>
      </c>
      <c r="E70" s="380"/>
    </row>
    <row r="71" ht="71.25" customHeight="1">
      <c r="A71" t="s" s="278">
        <v>618</v>
      </c>
      <c r="B71" t="s" s="52">
        <f>VLOOKUP($A71,'Questions'!$A$3:$X$333,2,0)&amp;""</f>
        <v>1471</v>
      </c>
      <c r="C71" t="s" s="278">
        <f>VLOOKUP($A71,'Questions'!$A$3:$X$333,19,0)&amp;""</f>
        <v>1466</v>
      </c>
      <c r="D71" t="s" s="52">
        <f>VLOOKUP($A71,'Questions'!$A$3:$X$333,20,0)&amp;""</f>
        <v>1368</v>
      </c>
      <c r="E71" s="380"/>
    </row>
    <row r="72" ht="67.5" customHeight="1">
      <c r="A72" t="s" s="278">
        <v>620</v>
      </c>
      <c r="B72" t="s" s="278">
        <f>VLOOKUP($A72,'Questions'!$A$3:$X$333,2,0)&amp;""</f>
        <v>621</v>
      </c>
      <c r="C72" t="s" s="278">
        <f>VLOOKUP($A72,'Questions'!$A$3:$X$333,19,0)&amp;""</f>
        <v>1466</v>
      </c>
      <c r="D72" t="s" s="278">
        <f>VLOOKUP($A72,'Questions'!$A$3:$X$333,20,0)&amp;""</f>
        <v>1472</v>
      </c>
      <c r="E72" s="380"/>
    </row>
    <row r="73" ht="69" customHeight="1">
      <c r="A73" t="s" s="278">
        <v>622</v>
      </c>
      <c r="B73" t="s" s="52">
        <f>VLOOKUP($A73,'Questions'!$A$3:$X$333,2,0)&amp;""</f>
        <v>1473</v>
      </c>
      <c r="C73" t="s" s="278">
        <f>VLOOKUP($A73,'Questions'!$A$3:$X$333,19,0)&amp;""</f>
        <v>1466</v>
      </c>
      <c r="D73" t="s" s="52">
        <f>VLOOKUP($A73,'Questions'!$A$3:$X$333,20,0)&amp;""</f>
        <v>1368</v>
      </c>
      <c r="E73" s="380"/>
    </row>
    <row r="74" ht="70.5" customHeight="1">
      <c r="A74" t="s" s="278">
        <v>624</v>
      </c>
      <c r="B74" t="s" s="278">
        <f>VLOOKUP($A74,'Questions'!$A$3:$X$333,2,0)&amp;""</f>
        <v>625</v>
      </c>
      <c r="C74" t="s" s="278">
        <f>VLOOKUP($A74,'Questions'!$A$3:$X$333,19,0)&amp;""</f>
        <v>1466</v>
      </c>
      <c r="D74" t="s" s="278">
        <f>VLOOKUP($A74,'Questions'!$A$3:$X$333,20,0)&amp;""</f>
        <v>1472</v>
      </c>
      <c r="E74" t="s" s="383">
        <v>1369</v>
      </c>
    </row>
    <row r="75" ht="18" customHeight="1">
      <c r="A75" t="s" s="30">
        <f>VLOOKUP(LEFT($A76,4),'Auto Responses'!$N$4:$O$38,2,0)&amp;""</f>
        <v>375</v>
      </c>
      <c r="B75" s="31"/>
      <c r="C75" t="s" s="59">
        <f>'Questions'!$S$2</f>
        <v>1356</v>
      </c>
      <c r="D75" t="s" s="59">
        <f>'Questions'!$T$2</f>
        <v>1357</v>
      </c>
      <c r="E75" s="380"/>
    </row>
    <row r="76" ht="79.5" customHeight="1">
      <c r="A76" t="s" s="389">
        <v>376</v>
      </c>
      <c r="B76" t="s" s="52">
        <f>VLOOKUP($A76,'Questions'!$A$3:$X$333,2,0)&amp;""</f>
        <v>1474</v>
      </c>
      <c r="C76" t="s" s="278">
        <f>VLOOKUP($A76,'Questions'!$A$3:$X$333,19,0)&amp;""</f>
        <v>1475</v>
      </c>
      <c r="D76" t="s" s="52">
        <f>VLOOKUP($A76,'Questions'!$A$3:$X$333,20,0)&amp;""</f>
        <v>1476</v>
      </c>
      <c r="E76" s="380"/>
    </row>
    <row r="77" ht="85.5" customHeight="1">
      <c r="A77" t="s" s="278">
        <v>380</v>
      </c>
      <c r="B77" t="s" s="52">
        <f>VLOOKUP($A77,'Questions'!$A$3:$X$333,2,0)&amp;""</f>
        <v>1477</v>
      </c>
      <c r="C77" t="s" s="278">
        <f>VLOOKUP($A77,'Questions'!$A$3:$X$333,19,0)&amp;""</f>
        <v>1478</v>
      </c>
      <c r="D77" t="s" s="52">
        <f>VLOOKUP($A77,'Questions'!$A$3:$X$333,20,0)&amp;""</f>
        <v>1479</v>
      </c>
      <c r="E77" s="380"/>
    </row>
    <row r="78" ht="70.5" customHeight="1">
      <c r="A78" t="s" s="278">
        <v>384</v>
      </c>
      <c r="B78" t="s" s="52">
        <f>VLOOKUP($A78,'Questions'!$A$3:$X$333,2,0)&amp;""</f>
        <v>1480</v>
      </c>
      <c r="C78" t="s" s="278">
        <f>VLOOKUP($A78,'Questions'!$A$3:$X$333,19,0)&amp;""</f>
        <v>1481</v>
      </c>
      <c r="D78" t="s" s="52">
        <f>VLOOKUP($A78,'Questions'!$A$3:$X$333,20,0)&amp;""</f>
        <v>1482</v>
      </c>
      <c r="E78" s="380"/>
    </row>
    <row r="79" ht="45.75" customHeight="1">
      <c r="A79" t="s" s="278">
        <v>388</v>
      </c>
      <c r="B79" t="s" s="52">
        <f>VLOOKUP($A79,'Questions'!$A$3:$X$333,2,0)&amp;""</f>
        <v>1483</v>
      </c>
      <c r="C79" t="s" s="278">
        <f>VLOOKUP($A79,'Questions'!$A$3:$X$333,19,0)&amp;""</f>
        <v>1484</v>
      </c>
      <c r="D79" t="s" s="52">
        <f>VLOOKUP($A79,'Questions'!$A$3:$X$333,20,0)&amp;""</f>
        <v>1485</v>
      </c>
      <c r="E79" s="380"/>
    </row>
    <row r="80" ht="85.5" customHeight="1">
      <c r="A80" t="s" s="278">
        <v>391</v>
      </c>
      <c r="B80" t="s" s="52">
        <f>VLOOKUP($A80,'Questions'!$A$3:$X$333,2,0)&amp;""</f>
        <v>1486</v>
      </c>
      <c r="C80" t="s" s="278">
        <f>VLOOKUP($A80,'Questions'!$A$3:$X$333,19,0)&amp;""</f>
        <v>1487</v>
      </c>
      <c r="D80" t="s" s="52">
        <f>VLOOKUP($A80,'Questions'!$A$3:$X$333,20,0)&amp;""</f>
        <v>1488</v>
      </c>
      <c r="E80" s="380"/>
    </row>
    <row r="81" ht="82.5" customHeight="1">
      <c r="A81" t="s" s="278">
        <v>395</v>
      </c>
      <c r="B81" t="s" s="52">
        <f>VLOOKUP($A81,'Questions'!$A$3:$X$333,2,0)&amp;""</f>
        <v>1489</v>
      </c>
      <c r="C81" t="s" s="278">
        <f>VLOOKUP($A81,'Questions'!$A$3:$X$333,19,0)&amp;""</f>
        <v>1490</v>
      </c>
      <c r="D81" t="s" s="52">
        <f>VLOOKUP($A81,'Questions'!$A$3:$X$333,20,0)&amp;""</f>
        <v>1491</v>
      </c>
      <c r="E81" s="380"/>
    </row>
    <row r="82" ht="53.25" customHeight="1">
      <c r="A82" t="s" s="278">
        <v>399</v>
      </c>
      <c r="B82" t="s" s="278">
        <f>VLOOKUP($A82,'Questions'!$A$3:$X$333,2,0)&amp;""</f>
        <v>400</v>
      </c>
      <c r="C82" t="s" s="278">
        <f>VLOOKUP($A82,'Questions'!$A$3:$X$333,19,0)&amp;""</f>
        <v>1492</v>
      </c>
      <c r="D82" t="s" s="278">
        <f>VLOOKUP($A82,'Questions'!$A$3:$X$333,20,0)&amp;""</f>
        <v>1493</v>
      </c>
      <c r="E82" s="380"/>
    </row>
    <row r="83" ht="80.25" customHeight="1">
      <c r="A83" t="s" s="278">
        <v>403</v>
      </c>
      <c r="B83" t="s" s="52">
        <f>VLOOKUP($A83,'Questions'!$A$3:$X$333,2,0)&amp;""</f>
        <v>1494</v>
      </c>
      <c r="C83" t="s" s="278">
        <f>VLOOKUP($A83,'Questions'!$A$3:$X$333,19,0)&amp;""</f>
        <v>1495</v>
      </c>
      <c r="D83" t="s" s="52">
        <f>VLOOKUP($A83,'Questions'!$A$3:$X$333,20,0)&amp;""</f>
        <v>1496</v>
      </c>
      <c r="E83" s="380"/>
    </row>
    <row r="84" ht="88.5" customHeight="1">
      <c r="A84" t="s" s="278">
        <v>407</v>
      </c>
      <c r="B84" t="s" s="52">
        <f>VLOOKUP($A84,'Questions'!$A$3:$X$333,2,0)&amp;""</f>
        <v>1497</v>
      </c>
      <c r="C84" t="s" s="278">
        <f>VLOOKUP($A84,'Questions'!$A$3:$X$333,19,0)&amp;""</f>
        <v>1498</v>
      </c>
      <c r="D84" t="s" s="52">
        <f>VLOOKUP($A84,'Questions'!$A$3:$X$333,20,0)&amp;""</f>
        <v>1499</v>
      </c>
      <c r="E84" s="380"/>
    </row>
    <row r="85" ht="84.75" customHeight="1">
      <c r="A85" t="s" s="278">
        <v>411</v>
      </c>
      <c r="B85" t="s" s="52">
        <f>VLOOKUP($A85,'Questions'!$A$3:$X$333,2,0)&amp;""</f>
        <v>1500</v>
      </c>
      <c r="C85" t="s" s="278">
        <f>VLOOKUP($A85,'Questions'!$A$3:$X$333,19,0)&amp;""</f>
        <v>1501</v>
      </c>
      <c r="D85" t="s" s="52">
        <f>VLOOKUP($A85,'Questions'!$A$3:$X$333,20,0)&amp;""</f>
        <v>1502</v>
      </c>
      <c r="E85" s="390"/>
    </row>
    <row r="86" ht="67.5" customHeight="1">
      <c r="A86" t="s" s="278">
        <v>415</v>
      </c>
      <c r="B86" t="s" s="52">
        <f>VLOOKUP($A86,'Questions'!$A$3:$X$333,2,0)&amp;""</f>
        <v>1503</v>
      </c>
      <c r="C86" t="s" s="278">
        <f>VLOOKUP($A86,'Questions'!$A$3:$X$333,19,0)&amp;""</f>
        <v>1504</v>
      </c>
      <c r="D86" t="s" s="52">
        <f>VLOOKUP($A86,'Questions'!$A$3:$X$333,20,0)&amp;""</f>
        <v>1505</v>
      </c>
      <c r="E86" s="390"/>
    </row>
    <row r="87" ht="72.75" customHeight="1">
      <c r="A87" t="s" s="278">
        <v>419</v>
      </c>
      <c r="B87" t="s" s="52">
        <f>VLOOKUP($A87,'Questions'!$A$3:$X$333,2,0)&amp;""</f>
        <v>1506</v>
      </c>
      <c r="C87" t="s" s="278">
        <f>VLOOKUP($A87,'Questions'!$A$3:$X$333,19,0)&amp;""</f>
        <v>1504</v>
      </c>
      <c r="D87" t="s" s="52">
        <f>VLOOKUP($A87,'Questions'!$A$3:$X$333,20,0)&amp;""</f>
        <v>1505</v>
      </c>
      <c r="E87" s="380"/>
    </row>
    <row r="88" ht="58.5" customHeight="1">
      <c r="A88" t="s" s="278">
        <v>422</v>
      </c>
      <c r="B88" t="s" s="52">
        <f>VLOOKUP($A88,'Questions'!$A$3:$X$333,2,0)&amp;""</f>
        <v>1507</v>
      </c>
      <c r="C88" t="s" s="278">
        <f>VLOOKUP($A88,'Questions'!$A$3:$X$333,19,0)&amp;""</f>
        <v>1508</v>
      </c>
      <c r="D88" t="s" s="52">
        <f>VLOOKUP($A88,'Questions'!$A$3:$X$333,20,0)&amp;""</f>
        <v>1509</v>
      </c>
      <c r="E88" s="380"/>
    </row>
    <row r="89" ht="65.25" customHeight="1">
      <c r="A89" t="s" s="278">
        <v>424</v>
      </c>
      <c r="B89" t="s" s="52">
        <f>VLOOKUP($A89,'Questions'!$A$3:$X$333,2,0)&amp;""</f>
        <v>1510</v>
      </c>
      <c r="C89" t="s" s="278">
        <f>VLOOKUP($A89,'Questions'!$A$3:$X$333,19,0)&amp;""</f>
        <v>1511</v>
      </c>
      <c r="D89" t="s" s="52">
        <f>VLOOKUP($A89,'Questions'!$A$3:$X$333,20,0)&amp;""</f>
        <v>1512</v>
      </c>
      <c r="E89" t="s" s="383">
        <v>1369</v>
      </c>
    </row>
    <row r="90" ht="18" customHeight="1">
      <c r="A90" t="s" s="30">
        <f>VLOOKUP(LEFT($A91,4),'Auto Responses'!$N$4:$O$38,2,0)&amp;""</f>
        <v>250</v>
      </c>
      <c r="B90" s="31"/>
      <c r="C90" t="s" s="59">
        <f>'Questions'!$S$2</f>
        <v>1356</v>
      </c>
      <c r="D90" t="s" s="59">
        <f>'Questions'!$T$2</f>
        <v>1357</v>
      </c>
      <c r="E90" s="380"/>
    </row>
    <row r="91" ht="66.75" customHeight="1">
      <c r="A91" t="s" s="278">
        <v>251</v>
      </c>
      <c r="B91" t="s" s="52">
        <f>VLOOKUP($A91,'Questions'!$A$3:$X$333,2,0)&amp;""</f>
        <v>1513</v>
      </c>
      <c r="C91" t="s" s="278">
        <f>VLOOKUP($A91,'Questions'!$A$3:$X$333,19,0)&amp;""</f>
        <v>1514</v>
      </c>
      <c r="D91" t="s" s="52">
        <f>VLOOKUP($A91,'Questions'!$A$3:$X$333,20,0)&amp;""</f>
        <v>1515</v>
      </c>
      <c r="E91" s="380"/>
    </row>
    <row r="92" ht="46.5" customHeight="1">
      <c r="A92" t="s" s="278">
        <v>255</v>
      </c>
      <c r="B92" t="s" s="52">
        <f>VLOOKUP($A92,'Questions'!$A$3:$X$333,2,0)&amp;""</f>
        <v>1516</v>
      </c>
      <c r="C92" t="s" s="278">
        <f>VLOOKUP($A92,'Questions'!$A$3:$X$333,19,0)&amp;""</f>
        <v>1517</v>
      </c>
      <c r="D92" t="s" s="52">
        <f>VLOOKUP($A92,'Questions'!$A$3:$X$333,20,0)&amp;""</f>
        <v>1518</v>
      </c>
      <c r="E92" s="380"/>
    </row>
    <row r="93" ht="31.5" customHeight="1">
      <c r="A93" t="s" s="278">
        <v>259</v>
      </c>
      <c r="B93" t="s" s="52">
        <f>VLOOKUP($A93,'Questions'!$A$3:$X$333,2,0)&amp;""</f>
        <v>1519</v>
      </c>
      <c r="C93" t="s" s="278">
        <f>VLOOKUP($A93,'Questions'!$A$3:$X$333,19,0)&amp;""</f>
        <v>1520</v>
      </c>
      <c r="D93" t="s" s="52">
        <f>VLOOKUP($A93,'Questions'!$A$3:$X$333,20,0)&amp;""</f>
        <v>1521</v>
      </c>
      <c r="E93" s="380"/>
    </row>
    <row r="94" ht="42" customHeight="1">
      <c r="A94" t="s" s="278">
        <v>263</v>
      </c>
      <c r="B94" t="s" s="52">
        <f>VLOOKUP($A94,'Questions'!$A$3:$X$333,2,0)&amp;""</f>
        <v>1522</v>
      </c>
      <c r="C94" t="s" s="278">
        <f>VLOOKUP($A94,'Questions'!$A$3:$X$333,19,0)&amp;""</f>
        <v>1520</v>
      </c>
      <c r="D94" t="s" s="52">
        <f>VLOOKUP($A94,'Questions'!$A$3:$X$333,20,0)&amp;""</f>
        <v>1523</v>
      </c>
      <c r="E94" s="380"/>
    </row>
    <row r="95" ht="57" customHeight="1">
      <c r="A95" t="s" s="278">
        <v>266</v>
      </c>
      <c r="B95" t="s" s="52">
        <f>VLOOKUP($A95,'Questions'!$A$3:$X$333,2,0)&amp;""</f>
        <v>1524</v>
      </c>
      <c r="C95" t="s" s="278">
        <f>VLOOKUP($A95,'Questions'!$A$3:$X$333,19,0)&amp;""</f>
        <v>1525</v>
      </c>
      <c r="D95" t="s" s="52">
        <f>VLOOKUP($A95,'Questions'!$A$3:$X$333,20,0)&amp;""</f>
        <v>1526</v>
      </c>
      <c r="E95" s="380"/>
    </row>
    <row r="96" ht="50.25" customHeight="1">
      <c r="A96" t="s" s="278">
        <v>270</v>
      </c>
      <c r="B96" t="s" s="52">
        <f>VLOOKUP($A96,'Questions'!$A$3:$X$333,2,0)&amp;""</f>
        <v>1527</v>
      </c>
      <c r="C96" t="s" s="278">
        <f>VLOOKUP($A96,'Questions'!$A$3:$X$333,19,0)&amp;""</f>
        <v>1528</v>
      </c>
      <c r="D96" t="s" s="52">
        <f>VLOOKUP($A96,'Questions'!$A$3:$X$333,20,0)&amp;""</f>
        <v>1529</v>
      </c>
      <c r="E96" s="380"/>
    </row>
    <row r="97" ht="51" customHeight="1">
      <c r="A97" t="s" s="278">
        <v>273</v>
      </c>
      <c r="B97" t="s" s="52">
        <f>VLOOKUP($A97,'Questions'!$A$3:$X$333,2,0)&amp;""</f>
        <v>1530</v>
      </c>
      <c r="C97" t="s" s="278">
        <f>VLOOKUP($A97,'Questions'!$A$3:$X$333,19,0)&amp;""</f>
        <v>1531</v>
      </c>
      <c r="D97" t="s" s="52">
        <f>VLOOKUP($A97,'Questions'!$A$3:$X$333,20,0)&amp;""</f>
        <v>1532</v>
      </c>
      <c r="E97" s="380"/>
    </row>
    <row r="98" ht="35.25" customHeight="1">
      <c r="A98" t="s" s="278">
        <v>275</v>
      </c>
      <c r="B98" t="s" s="52">
        <f>VLOOKUP($A98,'Questions'!$A$3:$X$333,2,0)&amp;""</f>
        <v>1533</v>
      </c>
      <c r="C98" t="s" s="278">
        <f>VLOOKUP($A98,'Questions'!$A$3:$X$333,19,0)&amp;""</f>
        <v>1534</v>
      </c>
      <c r="D98" t="s" s="52">
        <f>VLOOKUP($A98,'Questions'!$A$3:$X$333,20,0)&amp;""</f>
        <v>1535</v>
      </c>
      <c r="E98" s="380"/>
    </row>
    <row r="99" ht="72.75" customHeight="1">
      <c r="A99" t="s" s="278">
        <v>278</v>
      </c>
      <c r="B99" t="s" s="52">
        <f>VLOOKUP($A99,'Questions'!$A$3:$X$333,2,0)&amp;""</f>
        <v>1536</v>
      </c>
      <c r="C99" t="s" s="278">
        <f>VLOOKUP($A99,'Questions'!$A$3:$X$333,19,0)&amp;""</f>
        <v>1537</v>
      </c>
      <c r="D99" t="s" s="52">
        <f>VLOOKUP($A99,'Questions'!$A$3:$X$333,20,0)&amp;""</f>
        <v>1538</v>
      </c>
      <c r="E99" s="380"/>
    </row>
    <row r="100" ht="92.25" customHeight="1">
      <c r="A100" t="s" s="278">
        <v>282</v>
      </c>
      <c r="B100" t="s" s="52">
        <f>VLOOKUP($A100,'Questions'!$A$3:$X$333,2,0)&amp;""</f>
        <v>1539</v>
      </c>
      <c r="C100" t="s" s="278">
        <f>VLOOKUP($A100,'Questions'!$A$3:$X$333,19,0)&amp;""</f>
        <v>1540</v>
      </c>
      <c r="D100" t="s" s="52">
        <f>VLOOKUP($A100,'Questions'!$A$3:$X$333,20,0)&amp;""</f>
        <v>1538</v>
      </c>
      <c r="E100" s="380"/>
    </row>
    <row r="101" ht="65.25" customHeight="1">
      <c r="A101" t="s" s="278">
        <v>285</v>
      </c>
      <c r="B101" t="s" s="52">
        <f>VLOOKUP($A101,'Questions'!$A$3:$X$333,2,0)&amp;""</f>
        <v>1541</v>
      </c>
      <c r="C101" t="s" s="278">
        <f>VLOOKUP($A101,'Questions'!$A$3:$X$333,19,0)&amp;""</f>
        <v>1542</v>
      </c>
      <c r="D101" t="s" s="52">
        <f>VLOOKUP($A101,'Questions'!$A$3:$X$333,20,0)&amp;""</f>
        <v>1543</v>
      </c>
      <c r="E101" s="380"/>
    </row>
    <row r="102" ht="69" customHeight="1">
      <c r="A102" t="s" s="278">
        <v>288</v>
      </c>
      <c r="B102" t="s" s="52">
        <f>VLOOKUP($A102,'Questions'!$A$3:$X$333,2,0)&amp;""</f>
        <v>1544</v>
      </c>
      <c r="C102" t="s" s="278">
        <f>VLOOKUP($A102,'Questions'!$A$3:$X$333,19,0)&amp;""</f>
        <v>1545</v>
      </c>
      <c r="D102" t="s" s="52">
        <f>VLOOKUP($A102,'Questions'!$A$3:$X$333,20,0)&amp;""</f>
        <v>1546</v>
      </c>
      <c r="E102" s="380"/>
    </row>
    <row r="103" ht="57.75" customHeight="1">
      <c r="A103" t="s" s="278">
        <v>290</v>
      </c>
      <c r="B103" t="s" s="52">
        <f>VLOOKUP($A103,'Questions'!$A$3:$X$333,2,0)&amp;""</f>
        <v>1547</v>
      </c>
      <c r="C103" t="s" s="278">
        <f>VLOOKUP($A103,'Questions'!$A$3:$X$333,19,0)&amp;""</f>
        <v>1548</v>
      </c>
      <c r="D103" t="s" s="52">
        <f>VLOOKUP($A103,'Questions'!$A$3:$X$333,20,0)&amp;""</f>
        <v>1549</v>
      </c>
      <c r="E103" s="390"/>
    </row>
    <row r="104" ht="63.75" customHeight="1">
      <c r="A104" t="s" s="278">
        <v>292</v>
      </c>
      <c r="B104" t="s" s="52">
        <f>VLOOKUP($A104,'Questions'!$A$3:$X$333,2,0)&amp;""</f>
        <v>1550</v>
      </c>
      <c r="C104" t="s" s="278">
        <f>VLOOKUP($A104,'Questions'!$A$3:$X$333,19,0)&amp;""</f>
        <v>1551</v>
      </c>
      <c r="D104" t="s" s="52">
        <f>VLOOKUP($A104,'Questions'!$A$3:$X$333,20,0)&amp;""</f>
        <v>1552</v>
      </c>
      <c r="E104" s="380"/>
    </row>
    <row r="105" ht="67.5" customHeight="1">
      <c r="A105" t="s" s="278">
        <v>294</v>
      </c>
      <c r="B105" t="s" s="52">
        <f>VLOOKUP($A105,'Questions'!$A$3:$X$333,2,0)&amp;""</f>
        <v>1553</v>
      </c>
      <c r="C105" t="s" s="278">
        <f>VLOOKUP($A105,'Questions'!$A$3:$X$333,19,0)&amp;""</f>
        <v>1514</v>
      </c>
      <c r="D105" t="s" s="52">
        <f>VLOOKUP($A105,'Questions'!$A$3:$X$333,20,0)&amp;""</f>
        <v>1515</v>
      </c>
      <c r="E105" s="380"/>
    </row>
    <row r="106" ht="52.5" customHeight="1">
      <c r="A106" t="s" s="278">
        <v>297</v>
      </c>
      <c r="B106" t="s" s="52">
        <f>VLOOKUP($A106,'Questions'!$A$3:$X$333,2,0)&amp;""</f>
        <v>1554</v>
      </c>
      <c r="C106" t="s" s="278">
        <f>VLOOKUP($A106,'Questions'!$A$3:$X$333,19,0)&amp;""</f>
        <v>1548</v>
      </c>
      <c r="D106" t="s" s="52">
        <f>VLOOKUP($A106,'Questions'!$A$3:$X$333,20,0)&amp;""</f>
        <v>1555</v>
      </c>
      <c r="E106" s="380"/>
    </row>
    <row r="107" ht="54" customHeight="1">
      <c r="A107" t="s" s="278">
        <v>299</v>
      </c>
      <c r="B107" t="s" s="52">
        <f>VLOOKUP($A107,'Questions'!$A$3:$X$333,2,0)&amp;""</f>
        <v>1556</v>
      </c>
      <c r="C107" t="s" s="278">
        <f>VLOOKUP($A107,'Questions'!$A$3:$X$333,19,0)&amp;""</f>
        <v>1557</v>
      </c>
      <c r="D107" t="s" s="52">
        <f>VLOOKUP($A107,'Questions'!$A$3:$X$333,20,0)&amp;""</f>
        <v>1558</v>
      </c>
      <c r="E107" s="380"/>
    </row>
    <row r="108" ht="36.75" customHeight="1">
      <c r="A108" t="s" s="278">
        <v>302</v>
      </c>
      <c r="B108" t="s" s="52">
        <f>VLOOKUP($A108,'Questions'!$A$3:$X$333,2,0)&amp;""</f>
        <v>1559</v>
      </c>
      <c r="C108" t="s" s="278">
        <f>VLOOKUP($A108,'Questions'!$A$3:$X$333,19,0)&amp;""</f>
        <v>1560</v>
      </c>
      <c r="D108" t="s" s="52">
        <f>VLOOKUP($A108,'Questions'!$A$3:$X$333,20,0)&amp;""</f>
        <v>1561</v>
      </c>
      <c r="E108" t="s" s="383">
        <v>1369</v>
      </c>
    </row>
    <row r="109" ht="18" customHeight="1">
      <c r="A109" t="s" s="30">
        <f>VLOOKUP(LEFT($A110,4),'Auto Responses'!$N$4:$O$38,2,0)&amp;""</f>
        <v>141</v>
      </c>
      <c r="B109" s="31"/>
      <c r="C109" t="s" s="59">
        <f>'Questions'!$S$2</f>
        <v>1356</v>
      </c>
      <c r="D109" t="s" s="59">
        <f>'Questions'!$T$2</f>
        <v>1357</v>
      </c>
      <c r="E109" s="380"/>
    </row>
    <row r="110" ht="51" customHeight="1">
      <c r="A110" t="s" s="278">
        <v>142</v>
      </c>
      <c r="B110" t="s" s="52">
        <f>VLOOKUP($A110,'Questions'!$A$3:$X$333,2,0)&amp;""</f>
        <v>1562</v>
      </c>
      <c r="C110" t="s" s="278">
        <f>VLOOKUP($A110,'Questions'!$A$3:$X$333,19,0)&amp;""</f>
        <v>1563</v>
      </c>
      <c r="D110" t="s" s="52">
        <f>VLOOKUP($A110,'Questions'!$A$3:$X$333,20,0)&amp;""</f>
        <v>1564</v>
      </c>
      <c r="E110" s="380"/>
    </row>
    <row r="111" ht="57" customHeight="1">
      <c r="A111" t="s" s="278">
        <v>146</v>
      </c>
      <c r="B111" t="s" s="52">
        <f>VLOOKUP($A111,'Questions'!$A$3:$X$333,2,0)&amp;""</f>
        <v>1565</v>
      </c>
      <c r="C111" t="s" s="278">
        <f>VLOOKUP($A111,'Questions'!$A$3:$X$333,19,0)&amp;""</f>
        <v>1566</v>
      </c>
      <c r="D111" t="s" s="52">
        <f>VLOOKUP($A111,'Questions'!$A$3:$X$333,20,0)&amp;""</f>
        <v>1567</v>
      </c>
      <c r="E111" s="380"/>
    </row>
    <row r="112" ht="75.75" customHeight="1">
      <c r="A112" t="s" s="278">
        <v>150</v>
      </c>
      <c r="B112" t="s" s="52">
        <f>VLOOKUP($A112,'Questions'!$A$3:$X$333,2,0)&amp;""</f>
        <v>1568</v>
      </c>
      <c r="C112" t="s" s="278">
        <f>VLOOKUP($A112,'Questions'!$A$3:$X$333,19,0)&amp;""</f>
        <v>1569</v>
      </c>
      <c r="D112" t="s" s="52">
        <f>VLOOKUP($A112,'Questions'!$A$3:$X$333,20,0)&amp;""</f>
        <v>1570</v>
      </c>
      <c r="E112" s="380"/>
    </row>
    <row r="113" ht="54" customHeight="1">
      <c r="A113" t="s" s="278">
        <v>152</v>
      </c>
      <c r="B113" t="s" s="52">
        <f>VLOOKUP($A113,'Questions'!$A$3:$X$333,2,0)&amp;""</f>
        <v>1571</v>
      </c>
      <c r="C113" t="s" s="278">
        <f>VLOOKUP($A113,'Questions'!$A$3:$X$333,19,0)&amp;""</f>
        <v>1572</v>
      </c>
      <c r="D113" t="s" s="52">
        <f>VLOOKUP($A113,'Questions'!$A$3:$X$333,20,0)&amp;""</f>
        <v>1573</v>
      </c>
      <c r="E113" s="390"/>
    </row>
    <row r="114" ht="54" customHeight="1">
      <c r="A114" t="s" s="278">
        <v>154</v>
      </c>
      <c r="B114" t="s" s="52">
        <f>VLOOKUP($A114,'Questions'!$A$3:$X$333,2,0)&amp;""</f>
        <v>1574</v>
      </c>
      <c r="C114" t="s" s="278">
        <f>VLOOKUP($A114,'Questions'!$A$3:$X$333,19,0)&amp;""</f>
        <v>1575</v>
      </c>
      <c r="D114" t="s" s="52">
        <f>VLOOKUP($A114,'Questions'!$A$3:$X$333,20,0)&amp;""</f>
        <v>1576</v>
      </c>
      <c r="E114" s="390"/>
    </row>
    <row r="115" ht="51" customHeight="1">
      <c r="A115" t="s" s="278">
        <v>157</v>
      </c>
      <c r="B115" t="s" s="52">
        <f>VLOOKUP($A115,'Questions'!$A$3:$X$333,2,0)&amp;""</f>
        <v>1577</v>
      </c>
      <c r="C115" t="s" s="278">
        <f>VLOOKUP($A115,'Questions'!$A$3:$X$333,19,0)&amp;""</f>
        <v>1578</v>
      </c>
      <c r="D115" t="s" s="52">
        <f>VLOOKUP($A115,'Questions'!$A$3:$X$333,20,0)&amp;""</f>
        <v>1579</v>
      </c>
      <c r="E115" s="380"/>
    </row>
    <row r="116" ht="39.75" customHeight="1">
      <c r="A116" t="s" s="278">
        <v>161</v>
      </c>
      <c r="B116" t="s" s="52">
        <f>VLOOKUP($A116,'Questions'!$A$3:$X$333,2,0)&amp;""</f>
        <v>1580</v>
      </c>
      <c r="C116" t="s" s="278">
        <f>VLOOKUP($A116,'Questions'!$A$3:$X$333,19,0)&amp;""</f>
        <v>1581</v>
      </c>
      <c r="D116" t="s" s="52">
        <f>VLOOKUP($A116,'Questions'!$A$3:$X$333,20,0)&amp;""</f>
        <v>1582</v>
      </c>
      <c r="E116" s="380"/>
    </row>
    <row r="117" ht="66.75" customHeight="1">
      <c r="A117" t="s" s="278">
        <v>164</v>
      </c>
      <c r="B117" t="s" s="52">
        <f>VLOOKUP($A117,'Questions'!$A$3:$X$333,2,0)&amp;""</f>
        <v>1583</v>
      </c>
      <c r="C117" t="s" s="278">
        <f>VLOOKUP($A117,'Questions'!$A$3:$X$333,19,0)&amp;""</f>
        <v>1584</v>
      </c>
      <c r="D117" t="s" s="52">
        <f>VLOOKUP($A117,'Questions'!$A$3:$X$333,20,0)&amp;""</f>
        <v>1585</v>
      </c>
      <c r="E117" s="380"/>
    </row>
    <row r="118" ht="86.25" customHeight="1">
      <c r="A118" t="s" s="278">
        <v>168</v>
      </c>
      <c r="B118" t="s" s="52">
        <f>VLOOKUP($A118,'Questions'!$A$3:$X$333,2,0)&amp;""</f>
        <v>1586</v>
      </c>
      <c r="C118" t="s" s="278">
        <f>VLOOKUP($A118,'Questions'!$A$3:$X$333,19,0)&amp;""</f>
        <v>1587</v>
      </c>
      <c r="D118" t="s" s="52">
        <f>VLOOKUP($A118,'Questions'!$A$3:$X$333,20,0)&amp;""</f>
        <v>1588</v>
      </c>
      <c r="E118" s="380"/>
    </row>
    <row r="119" ht="42.75" customHeight="1">
      <c r="A119" t="s" s="278">
        <v>172</v>
      </c>
      <c r="B119" t="s" s="52">
        <f>VLOOKUP($A119,'Questions'!$A$3:$X$333,2,0)&amp;""</f>
        <v>1589</v>
      </c>
      <c r="C119" t="s" s="278">
        <f>VLOOKUP($A119,'Questions'!$A$3:$X$333,19,0)&amp;""</f>
        <v>1590</v>
      </c>
      <c r="D119" t="s" s="52">
        <f>VLOOKUP($A119,'Questions'!$A$3:$X$333,20,0)&amp;""</f>
        <v>1591</v>
      </c>
      <c r="E119" s="380"/>
    </row>
    <row r="120" ht="49.5" customHeight="1">
      <c r="A120" t="s" s="278">
        <v>176</v>
      </c>
      <c r="B120" t="s" s="52">
        <f>VLOOKUP($A120,'Questions'!$A$3:$X$333,2,0)&amp;""</f>
        <v>1592</v>
      </c>
      <c r="C120" t="s" s="278">
        <f>VLOOKUP($A120,'Questions'!$A$3:$X$333,19,0)&amp;""</f>
        <v>1593</v>
      </c>
      <c r="D120" t="s" s="52">
        <f>VLOOKUP($A120,'Questions'!$A$3:$X$333,20,0)&amp;""</f>
        <v>1594</v>
      </c>
      <c r="E120" s="380"/>
    </row>
    <row r="121" ht="38.25" customHeight="1">
      <c r="A121" t="s" s="278">
        <v>180</v>
      </c>
      <c r="B121" t="s" s="52">
        <f>VLOOKUP($A121,'Questions'!$A$3:$X$333,2,0)&amp;""</f>
        <v>1595</v>
      </c>
      <c r="C121" t="s" s="278">
        <f>VLOOKUP($A121,'Questions'!$A$3:$X$333,19,0)&amp;""</f>
        <v>1596</v>
      </c>
      <c r="D121" t="s" s="52">
        <f>VLOOKUP($A121,'Questions'!$A$3:$X$333,20,0)&amp;""</f>
        <v>1597</v>
      </c>
      <c r="E121" s="380"/>
    </row>
    <row r="122" ht="84.75" customHeight="1">
      <c r="A122" t="s" s="278">
        <v>184</v>
      </c>
      <c r="B122" t="s" s="52">
        <f>VLOOKUP($A122,'Questions'!$A$3:$X$333,2,0)&amp;""</f>
        <v>1598</v>
      </c>
      <c r="C122" t="s" s="278">
        <f>VLOOKUP($A122,'Questions'!$A$3:$X$333,19,0)&amp;""</f>
        <v>1599</v>
      </c>
      <c r="D122" t="s" s="52">
        <f>VLOOKUP($A122,'Questions'!$A$3:$X$333,20,0)&amp;""</f>
        <v>1600</v>
      </c>
      <c r="E122" s="380"/>
    </row>
    <row r="123" ht="58.5" customHeight="1">
      <c r="A123" t="s" s="278">
        <v>188</v>
      </c>
      <c r="B123" t="s" s="52">
        <f>VLOOKUP($A123,'Questions'!$A$3:$X$333,2,0)&amp;""</f>
        <v>1601</v>
      </c>
      <c r="C123" t="s" s="278">
        <f>VLOOKUP($A123,'Questions'!$A$3:$X$333,19,0)&amp;""</f>
        <v>1602</v>
      </c>
      <c r="D123" t="s" s="52">
        <f>VLOOKUP($A123,'Questions'!$A$3:$X$333,20,0)&amp;""</f>
        <v>1576</v>
      </c>
      <c r="E123" s="380"/>
    </row>
    <row r="124" ht="52.5" customHeight="1">
      <c r="A124" t="s" s="278">
        <v>192</v>
      </c>
      <c r="B124" t="s" s="52">
        <f>VLOOKUP($A124,'Questions'!$A$3:$X$333,2,0)&amp;""</f>
        <v>1603</v>
      </c>
      <c r="C124" t="s" s="278">
        <f>VLOOKUP($A124,'Questions'!$A$3:$X$333,19,0)&amp;""</f>
        <v>1604</v>
      </c>
      <c r="D124" t="s" s="52">
        <f>VLOOKUP($A124,'Questions'!$A$3:$X$333,20,0)&amp;""</f>
        <v>1605</v>
      </c>
      <c r="E124" s="380"/>
    </row>
    <row r="125" ht="66.75" customHeight="1">
      <c r="A125" t="s" s="278">
        <v>196</v>
      </c>
      <c r="B125" t="s" s="52">
        <f>VLOOKUP($A125,'Questions'!$A$3:$X$333,2,0)&amp;""</f>
        <v>1606</v>
      </c>
      <c r="C125" t="s" s="278">
        <f>VLOOKUP($A125,'Questions'!$A$3:$X$333,19,0)&amp;""</f>
        <v>1451</v>
      </c>
      <c r="D125" t="s" s="52">
        <f>VLOOKUP($A125,'Questions'!$A$3:$X$333,20,0)&amp;""</f>
        <v>1452</v>
      </c>
      <c r="E125" t="s" s="383">
        <v>1369</v>
      </c>
    </row>
    <row r="126" ht="18" customHeight="1">
      <c r="A126" t="s" s="30">
        <f>VLOOKUP(LEFT($A127,4),'Auto Responses'!$N$4:$O$38,2,0)&amp;""</f>
        <v>306</v>
      </c>
      <c r="B126" s="31"/>
      <c r="C126" t="s" s="59">
        <f>'Questions'!$S$2</f>
        <v>1356</v>
      </c>
      <c r="D126" t="s" s="59">
        <f>'Questions'!$T$2</f>
        <v>1357</v>
      </c>
      <c r="E126" s="380"/>
    </row>
    <row r="127" ht="50.25" customHeight="1">
      <c r="A127" t="s" s="278">
        <v>307</v>
      </c>
      <c r="B127" t="s" s="52">
        <f>VLOOKUP($A127,'Questions'!$A$3:$X$333,2,0)&amp;""</f>
        <v>1607</v>
      </c>
      <c r="C127" t="s" s="278">
        <f>VLOOKUP($A127,'Questions'!$A$3:$X$333,19,0)&amp;""</f>
        <v>1608</v>
      </c>
      <c r="D127" t="s" s="52">
        <f>VLOOKUP($A127,'Questions'!$A$3:$X$333,20,0)&amp;""</f>
        <v>1609</v>
      </c>
      <c r="E127" s="380"/>
    </row>
    <row r="128" ht="42" customHeight="1">
      <c r="A128" t="s" s="278">
        <v>309</v>
      </c>
      <c r="B128" t="s" s="52">
        <f>VLOOKUP($A128,'Questions'!$A$3:$X$333,2,0)&amp;""</f>
        <v>1610</v>
      </c>
      <c r="C128" t="s" s="278">
        <f>VLOOKUP($A128,'Questions'!$A$3:$X$333,19,0)&amp;""</f>
        <v>1611</v>
      </c>
      <c r="D128" t="s" s="52">
        <f>VLOOKUP($A128,'Questions'!$A$3:$X$333,20,0)&amp;""</f>
        <v>1612</v>
      </c>
      <c r="E128" s="380"/>
    </row>
    <row r="129" ht="54.75" customHeight="1">
      <c r="A129" t="s" s="278">
        <v>313</v>
      </c>
      <c r="B129" t="s" s="52">
        <f>VLOOKUP($A129,'Questions'!$A$3:$X$333,2,0)&amp;""</f>
        <v>1613</v>
      </c>
      <c r="C129" t="s" s="278">
        <f>VLOOKUP($A129,'Questions'!$A$3:$X$333,19,0)&amp;""</f>
        <v>1614</v>
      </c>
      <c r="D129" t="s" s="52">
        <f>VLOOKUP($A129,'Questions'!$A$3:$X$333,20,0)&amp;""</f>
        <v>1615</v>
      </c>
      <c r="E129" s="390"/>
    </row>
    <row r="130" ht="64.5" customHeight="1">
      <c r="A130" t="s" s="278">
        <v>317</v>
      </c>
      <c r="B130" t="s" s="52">
        <f>VLOOKUP($A130,'Questions'!$A$3:$X$333,2,0)&amp;""</f>
        <v>1616</v>
      </c>
      <c r="C130" t="s" s="278">
        <f>VLOOKUP($A130,'Questions'!$A$3:$X$333,19,0)&amp;""</f>
        <v>1617</v>
      </c>
      <c r="D130" t="s" s="52">
        <f>VLOOKUP($A130,'Questions'!$A$3:$X$333,20,0)&amp;""</f>
        <v>1618</v>
      </c>
      <c r="E130" s="390"/>
    </row>
    <row r="131" ht="53.25" customHeight="1">
      <c r="A131" t="s" s="278">
        <v>319</v>
      </c>
      <c r="B131" t="s" s="52">
        <f>VLOOKUP($A131,'Questions'!$A$3:$X$333,2,0)&amp;""</f>
        <v>1619</v>
      </c>
      <c r="C131" t="s" s="278">
        <f>VLOOKUP($A131,'Questions'!$A$3:$X$333,19,0)&amp;""</f>
        <v>1620</v>
      </c>
      <c r="D131" t="s" s="52">
        <f>VLOOKUP($A131,'Questions'!$A$3:$X$333,20,0)&amp;""</f>
        <v>1621</v>
      </c>
      <c r="E131" s="380"/>
    </row>
    <row r="132" ht="50.25" customHeight="1">
      <c r="A132" t="s" s="278">
        <v>323</v>
      </c>
      <c r="B132" t="s" s="52">
        <f>VLOOKUP($A132,'Questions'!$A$3:$X$333,2,0)&amp;""</f>
        <v>1622</v>
      </c>
      <c r="C132" t="s" s="278">
        <f>VLOOKUP($A132,'Questions'!$A$3:$X$333,19,0)&amp;""</f>
        <v>1623</v>
      </c>
      <c r="D132" t="s" s="52">
        <f>VLOOKUP($A132,'Questions'!$A$3:$X$333,20,0)&amp;""</f>
        <v>1624</v>
      </c>
      <c r="E132" s="380"/>
    </row>
    <row r="133" ht="63.75" customHeight="1">
      <c r="A133" t="s" s="278">
        <v>326</v>
      </c>
      <c r="B133" t="s" s="52">
        <f>VLOOKUP($A133,'Questions'!$A$3:$X$333,2,0)&amp;""</f>
        <v>1625</v>
      </c>
      <c r="C133" t="s" s="278">
        <f>VLOOKUP($A133,'Questions'!$A$3:$X$333,19,0)&amp;""</f>
        <v>1626</v>
      </c>
      <c r="D133" t="s" s="52">
        <f>VLOOKUP($A133,'Questions'!$A$3:$X$333,20,0)&amp;""</f>
        <v>1627</v>
      </c>
      <c r="E133" s="380"/>
    </row>
    <row r="134" ht="56.25" customHeight="1">
      <c r="A134" t="s" s="278">
        <v>329</v>
      </c>
      <c r="B134" t="s" s="52">
        <f>VLOOKUP($A134,'Questions'!$A$3:$X$333,2,0)&amp;""</f>
        <v>1628</v>
      </c>
      <c r="C134" t="s" s="278">
        <f>VLOOKUP($A134,'Questions'!$A$3:$X$333,19,0)&amp;""</f>
        <v>1629</v>
      </c>
      <c r="D134" t="s" s="52">
        <f>VLOOKUP($A134,'Questions'!$A$3:$X$333,20,0)&amp;""</f>
        <v>1630</v>
      </c>
      <c r="E134" s="380"/>
    </row>
    <row r="135" ht="56.25" customHeight="1">
      <c r="A135" t="s" s="278">
        <v>332</v>
      </c>
      <c r="B135" t="s" s="52">
        <f>VLOOKUP($A135,'Questions'!$A$3:$X$333,2,0)&amp;""</f>
        <v>1631</v>
      </c>
      <c r="C135" t="s" s="278">
        <f>VLOOKUP($A135,'Questions'!$A$3:$X$333,19,0)&amp;""</f>
        <v>1632</v>
      </c>
      <c r="D135" t="s" s="52">
        <f>VLOOKUP($A135,'Questions'!$A$3:$X$333,20,0)&amp;""</f>
        <v>1621</v>
      </c>
      <c r="E135" s="380"/>
    </row>
    <row r="136" ht="53.25" customHeight="1">
      <c r="A136" t="s" s="278">
        <v>335</v>
      </c>
      <c r="B136" t="s" s="52">
        <f>VLOOKUP($A136,'Questions'!$A$3:$X$333,2,0)&amp;""</f>
        <v>1633</v>
      </c>
      <c r="C136" t="s" s="278">
        <f>VLOOKUP($A136,'Questions'!$A$3:$X$333,19,0)&amp;""</f>
        <v>1634</v>
      </c>
      <c r="D136" t="s" s="52">
        <f>VLOOKUP($A136,'Questions'!$A$3:$X$333,20,0)&amp;""</f>
        <v>1621</v>
      </c>
      <c r="E136" s="380"/>
    </row>
    <row r="137" ht="46.5" customHeight="1">
      <c r="A137" t="s" s="278">
        <v>338</v>
      </c>
      <c r="B137" t="s" s="52">
        <f>VLOOKUP($A137,'Questions'!$A$3:$X$333,2,0)&amp;""</f>
        <v>1635</v>
      </c>
      <c r="C137" t="s" s="278">
        <f>VLOOKUP($A137,'Questions'!$A$3:$X$333,19,0)&amp;""</f>
        <v>1636</v>
      </c>
      <c r="D137" t="s" s="52">
        <f>VLOOKUP($A137,'Questions'!$A$3:$X$333,20,0)&amp;""</f>
        <v>1637</v>
      </c>
      <c r="E137" s="380"/>
    </row>
    <row r="138" ht="74.25" customHeight="1">
      <c r="A138" t="s" s="278">
        <v>341</v>
      </c>
      <c r="B138" t="s" s="52">
        <f>VLOOKUP($A138,'Questions'!$A$3:$X$333,2,0)&amp;""</f>
        <v>1638</v>
      </c>
      <c r="C138" t="s" s="278">
        <f>VLOOKUP($A138,'Questions'!$A$3:$X$333,19,0)&amp;""</f>
        <v>1639</v>
      </c>
      <c r="D138" t="s" s="52">
        <f>VLOOKUP($A138,'Questions'!$A$3:$X$333,20,0)&amp;""</f>
        <v>1640</v>
      </c>
      <c r="E138" s="380"/>
    </row>
    <row r="139" ht="56.25" customHeight="1">
      <c r="A139" t="s" s="278">
        <v>344</v>
      </c>
      <c r="B139" t="s" s="52">
        <f>VLOOKUP($A139,'Questions'!$A$3:$X$333,2,0)&amp;""</f>
        <v>1641</v>
      </c>
      <c r="C139" t="s" s="278">
        <f>VLOOKUP($A139,'Questions'!$A$3:$X$333,19,0)&amp;""</f>
        <v>1642</v>
      </c>
      <c r="D139" t="s" s="52">
        <f>VLOOKUP($A139,'Questions'!$A$3:$X$333,20,0)&amp;""</f>
        <v>1643</v>
      </c>
      <c r="E139" s="380"/>
    </row>
    <row r="140" ht="60" customHeight="1">
      <c r="A140" t="s" s="278">
        <v>347</v>
      </c>
      <c r="B140" t="s" s="52">
        <f>VLOOKUP($A140,'Questions'!$A$3:$X$333,2,0)&amp;""</f>
        <v>1644</v>
      </c>
      <c r="C140" t="s" s="278">
        <f>VLOOKUP($A140,'Questions'!$A$3:$X$333,19,0)&amp;""</f>
        <v>1645</v>
      </c>
      <c r="D140" t="s" s="52">
        <f>VLOOKUP($A140,'Questions'!$A$3:$X$333,20,0)&amp;""</f>
        <v>1646</v>
      </c>
      <c r="E140" s="380"/>
    </row>
    <row r="141" ht="72" customHeight="1">
      <c r="A141" t="s" s="278">
        <v>350</v>
      </c>
      <c r="B141" t="s" s="52">
        <f>VLOOKUP($A141,'Questions'!$A$3:$X$333,2,0)&amp;""</f>
        <v>1647</v>
      </c>
      <c r="C141" t="s" s="278">
        <f>VLOOKUP($A141,'Questions'!$A$3:$X$333,19,0)&amp;""</f>
        <v>1629</v>
      </c>
      <c r="D141" t="s" s="52">
        <f>VLOOKUP($A141,'Questions'!$A$3:$X$333,20,0)&amp;""</f>
        <v>1630</v>
      </c>
      <c r="E141" s="380"/>
    </row>
    <row r="142" ht="56.25" customHeight="1">
      <c r="A142" t="s" s="278">
        <v>353</v>
      </c>
      <c r="B142" t="s" s="52">
        <f>VLOOKUP($A142,'Questions'!$A$3:$X$333,2,0)&amp;""</f>
        <v>1648</v>
      </c>
      <c r="C142" t="s" s="278">
        <f>VLOOKUP($A142,'Questions'!$A$3:$X$333,19,0)&amp;""</f>
        <v>1629</v>
      </c>
      <c r="D142" t="s" s="52">
        <f>VLOOKUP($A142,'Questions'!$A$3:$X$333,20,0)&amp;""</f>
        <v>1649</v>
      </c>
      <c r="E142" s="380"/>
    </row>
    <row r="143" ht="68.25" customHeight="1">
      <c r="A143" t="s" s="278">
        <v>356</v>
      </c>
      <c r="B143" t="s" s="52">
        <f>VLOOKUP($A143,'Questions'!$A$3:$X$333,2,0)&amp;""</f>
        <v>1650</v>
      </c>
      <c r="C143" t="s" s="278">
        <f>VLOOKUP($A143,'Questions'!$A$3:$X$333,19,0)&amp;""</f>
        <v>1651</v>
      </c>
      <c r="D143" t="s" s="52">
        <f>VLOOKUP($A143,'Questions'!$A$3:$X$333,20,0)&amp;""</f>
        <v>1652</v>
      </c>
      <c r="E143" s="380"/>
    </row>
    <row r="144" ht="143.25" customHeight="1">
      <c r="A144" t="s" s="278">
        <v>358</v>
      </c>
      <c r="B144" t="s" s="52">
        <f>VLOOKUP($A144,'Questions'!$A$3:$X$333,2,0)&amp;""</f>
        <v>1653</v>
      </c>
      <c r="C144" t="s" s="278">
        <f>VLOOKUP($A144,'Questions'!$A$3:$X$333,19,0)&amp;""</f>
        <v>1654</v>
      </c>
      <c r="D144" t="s" s="52">
        <f>VLOOKUP($A144,'Questions'!$A$3:$X$333,20,0)&amp;""</f>
        <v>1655</v>
      </c>
      <c r="E144" s="380"/>
    </row>
    <row r="145" ht="97.5" customHeight="1">
      <c r="A145" t="s" s="278">
        <v>360</v>
      </c>
      <c r="B145" t="s" s="52">
        <f>VLOOKUP($A145,'Questions'!$A$3:$X$333,2,0)&amp;""</f>
        <v>1656</v>
      </c>
      <c r="C145" t="s" s="278">
        <f>VLOOKUP($A145,'Questions'!$A$3:$X$333,19,0)&amp;""</f>
        <v>1657</v>
      </c>
      <c r="D145" t="s" s="52">
        <f>VLOOKUP($A145,'Questions'!$A$3:$X$333,20,0)&amp;""</f>
        <v>1658</v>
      </c>
      <c r="E145" s="380"/>
    </row>
    <row r="146" ht="68.25" customHeight="1">
      <c r="A146" t="s" s="278">
        <v>363</v>
      </c>
      <c r="B146" t="s" s="52">
        <f>VLOOKUP($A146,'Questions'!$A$3:$X$333,2,0)&amp;""</f>
        <v>1659</v>
      </c>
      <c r="C146" t="s" s="278">
        <f>VLOOKUP($A146,'Questions'!$A$3:$X$333,19,0)&amp;""</f>
        <v>1660</v>
      </c>
      <c r="D146" t="s" s="52">
        <f>VLOOKUP($A146,'Questions'!$A$3:$X$333,20,0)&amp;""</f>
        <v>1624</v>
      </c>
      <c r="E146" s="380"/>
    </row>
    <row r="147" ht="60.75" customHeight="1">
      <c r="A147" t="s" s="278">
        <v>366</v>
      </c>
      <c r="B147" t="s" s="52">
        <f>VLOOKUP($A147,'Questions'!$A$3:$X$333,2,0)&amp;""</f>
        <v>1661</v>
      </c>
      <c r="C147" t="s" s="278">
        <f>VLOOKUP($A147,'Questions'!$A$3:$X$333,19,0)&amp;""</f>
        <v>1623</v>
      </c>
      <c r="D147" t="s" s="52">
        <f>VLOOKUP($A147,'Questions'!$A$3:$X$333,20,0)&amp;""</f>
        <v>1624</v>
      </c>
      <c r="E147" s="380"/>
    </row>
    <row r="148" ht="74.25" customHeight="1">
      <c r="A148" t="s" s="278">
        <v>369</v>
      </c>
      <c r="B148" t="s" s="52">
        <f>VLOOKUP($A148,'Questions'!$A$3:$X$333,2,0)&amp;""</f>
        <v>1662</v>
      </c>
      <c r="C148" t="s" s="278">
        <f>VLOOKUP($A148,'Questions'!$A$3:$X$333,19,0)&amp;""</f>
        <v>1663</v>
      </c>
      <c r="D148" t="s" s="52">
        <f>VLOOKUP($A148,'Questions'!$A$3:$X$333,20,0)&amp;""</f>
        <v>1664</v>
      </c>
      <c r="E148" s="380"/>
    </row>
    <row r="149" ht="81" customHeight="1">
      <c r="A149" t="s" s="278">
        <v>372</v>
      </c>
      <c r="B149" t="s" s="52">
        <f>VLOOKUP($A149,'Questions'!$A$3:$X$333,2,0)&amp;""</f>
        <v>1665</v>
      </c>
      <c r="C149" t="s" s="278">
        <f>VLOOKUP($A149,'Questions'!$A$3:$X$333,19,0)&amp;""</f>
        <v>1666</v>
      </c>
      <c r="D149" t="s" s="52">
        <f>VLOOKUP($A149,'Questions'!$A$3:$X$333,20,0)&amp;""</f>
        <v>1667</v>
      </c>
      <c r="E149" t="s" s="383">
        <v>1369</v>
      </c>
    </row>
    <row r="150" ht="18" customHeight="1">
      <c r="A150" t="s" s="30">
        <f>VLOOKUP(LEFT($A151,4),'Auto Responses'!$N$4:$O$38,2,0)&amp;""</f>
        <v>428</v>
      </c>
      <c r="B150" s="31"/>
      <c r="C150" t="s" s="59">
        <f>'Questions'!$S$2</f>
        <v>1356</v>
      </c>
      <c r="D150" t="s" s="59">
        <f>'Questions'!$T$2</f>
        <v>1357</v>
      </c>
      <c r="E150" s="380"/>
    </row>
    <row r="151" ht="56.25" customHeight="1">
      <c r="A151" t="s" s="278">
        <v>429</v>
      </c>
      <c r="B151" t="s" s="52">
        <f>VLOOKUP($A151,'Questions'!$A$3:$X$333,2,0)&amp;""</f>
        <v>1668</v>
      </c>
      <c r="C151" t="s" s="278">
        <f>VLOOKUP($A151,'Questions'!$A$3:$X$333,19,0)&amp;""</f>
        <v>1669</v>
      </c>
      <c r="D151" t="s" s="52">
        <f>VLOOKUP($A151,'Questions'!$A$3:$X$333,20,0)&amp;""</f>
        <v>1670</v>
      </c>
      <c r="E151" s="380"/>
    </row>
    <row r="152" ht="131.25" customHeight="1">
      <c r="A152" t="s" s="278">
        <v>433</v>
      </c>
      <c r="B152" t="s" s="52">
        <f>VLOOKUP($A152,'Questions'!$A$3:$X$333,2,0)&amp;""</f>
        <v>1671</v>
      </c>
      <c r="C152" t="s" s="278">
        <f>VLOOKUP($A152,'Questions'!$A$3:$X$333,19,0)&amp;""</f>
        <v>1672</v>
      </c>
      <c r="D152" t="s" s="52">
        <f>VLOOKUP($A152,'Questions'!$A$3:$X$333,20,0)&amp;""</f>
        <v>1673</v>
      </c>
      <c r="E152" s="380"/>
    </row>
    <row r="153" ht="99.75" customHeight="1">
      <c r="A153" t="s" s="278">
        <v>436</v>
      </c>
      <c r="B153" t="s" s="52">
        <f>VLOOKUP($A153,'Questions'!$A$3:$X$333,2,0)&amp;""</f>
        <v>1674</v>
      </c>
      <c r="C153" t="s" s="278">
        <f>VLOOKUP($A153,'Questions'!$A$3:$X$333,19,0)&amp;""</f>
        <v>1675</v>
      </c>
      <c r="D153" t="s" s="52">
        <f>VLOOKUP($A153,'Questions'!$A$3:$X$333,20,0)&amp;""</f>
        <v>1676</v>
      </c>
      <c r="E153" s="390"/>
    </row>
    <row r="154" ht="64.5" customHeight="1">
      <c r="A154" t="s" s="278">
        <v>440</v>
      </c>
      <c r="B154" t="s" s="52">
        <f>VLOOKUP($A154,'Questions'!$A$3:$X$333,2,0)&amp;""</f>
        <v>1677</v>
      </c>
      <c r="C154" t="s" s="278">
        <f>VLOOKUP($A154,'Questions'!$A$3:$X$333,19,0)&amp;""</f>
        <v>1678</v>
      </c>
      <c r="D154" t="s" s="52">
        <f>VLOOKUP($A154,'Questions'!$A$3:$X$333,20,0)&amp;""</f>
        <v>1679</v>
      </c>
      <c r="E154" s="390"/>
    </row>
    <row r="155" ht="72" customHeight="1">
      <c r="A155" t="s" s="278">
        <v>444</v>
      </c>
      <c r="B155" t="s" s="52">
        <f>VLOOKUP($A155,'Questions'!$A$3:$X$333,2,0)&amp;""</f>
        <v>1680</v>
      </c>
      <c r="C155" t="s" s="278">
        <f>VLOOKUP($A155,'Questions'!$A$3:$X$333,19,0)&amp;""</f>
        <v>1681</v>
      </c>
      <c r="D155" t="s" s="52">
        <f>VLOOKUP($A155,'Questions'!$A$3:$X$333,20,0)&amp;""</f>
        <v>1682</v>
      </c>
      <c r="E155" s="380"/>
    </row>
    <row r="156" ht="78" customHeight="1">
      <c r="A156" t="s" s="278">
        <v>447</v>
      </c>
      <c r="B156" t="s" s="52">
        <f>VLOOKUP($A156,'Questions'!$A$3:$X$333,2,0)&amp;""</f>
        <v>1683</v>
      </c>
      <c r="C156" t="s" s="278">
        <f>VLOOKUP($A156,'Questions'!$A$3:$X$333,19,0)&amp;""</f>
        <v>1681</v>
      </c>
      <c r="D156" t="s" s="52">
        <f>VLOOKUP($A156,'Questions'!$A$3:$X$333,20,0)&amp;""</f>
        <v>1682</v>
      </c>
      <c r="E156" s="380"/>
    </row>
    <row r="157" ht="68.25" customHeight="1">
      <c r="A157" t="s" s="278">
        <v>451</v>
      </c>
      <c r="B157" t="s" s="52">
        <f>VLOOKUP($A157,'Questions'!$A$3:$X$333,2,0)&amp;""</f>
        <v>1684</v>
      </c>
      <c r="C157" t="s" s="278">
        <f>VLOOKUP($A157,'Questions'!$A$3:$X$333,19,0)&amp;""</f>
        <v>1685</v>
      </c>
      <c r="D157" t="s" s="52">
        <f>VLOOKUP($A157,'Questions'!$A$3:$X$333,20,0)&amp;""</f>
        <v>1686</v>
      </c>
      <c r="E157" s="380"/>
    </row>
    <row r="158" ht="67.5" customHeight="1">
      <c r="A158" t="s" s="278">
        <v>454</v>
      </c>
      <c r="B158" t="s" s="52">
        <f>VLOOKUP($A158,'Questions'!$A$3:$X$333,2,0)&amp;""</f>
        <v>1687</v>
      </c>
      <c r="C158" t="s" s="278">
        <f>VLOOKUP($A158,'Questions'!$A$3:$X$333,19,0)&amp;""</f>
        <v>1688</v>
      </c>
      <c r="D158" t="s" s="52">
        <f>VLOOKUP($A158,'Questions'!$A$3:$X$333,20,0)&amp;""</f>
        <v>1689</v>
      </c>
      <c r="E158" s="380"/>
    </row>
    <row r="159" ht="36" customHeight="1">
      <c r="A159" t="s" s="278">
        <v>457</v>
      </c>
      <c r="B159" t="s" s="52">
        <f>VLOOKUP($A159,'Questions'!$A$3:$X$333,2,0)&amp;""</f>
        <v>1690</v>
      </c>
      <c r="C159" t="s" s="278">
        <f>VLOOKUP($A159,'Questions'!$A$3:$X$333,19,0)&amp;""</f>
        <v>1688</v>
      </c>
      <c r="D159" t="s" s="52">
        <f>VLOOKUP($A159,'Questions'!$A$3:$X$333,20,0)&amp;""</f>
        <v>1689</v>
      </c>
      <c r="E159" s="380"/>
    </row>
    <row r="160" ht="71.25" customHeight="1">
      <c r="A160" t="s" s="278">
        <v>461</v>
      </c>
      <c r="B160" t="s" s="52">
        <f>VLOOKUP($A160,'Questions'!$A$3:$X$333,2,0)&amp;""</f>
        <v>1691</v>
      </c>
      <c r="C160" t="s" s="278">
        <f>VLOOKUP($A160,'Questions'!$A$3:$X$333,19,0)&amp;""</f>
        <v>1692</v>
      </c>
      <c r="D160" t="s" s="52">
        <f>VLOOKUP($A160,'Questions'!$A$3:$X$333,20,0)&amp;""</f>
        <v>1693</v>
      </c>
      <c r="E160" s="380"/>
    </row>
    <row r="161" ht="53.25" customHeight="1">
      <c r="A161" t="s" s="278">
        <v>465</v>
      </c>
      <c r="B161" t="s" s="52">
        <f>VLOOKUP($A161,'Questions'!$A$3:$X$333,2,0)&amp;""</f>
        <v>1694</v>
      </c>
      <c r="C161" t="s" s="278">
        <f>VLOOKUP($A161,'Questions'!$A$3:$X$333,19,0)&amp;""</f>
        <v>1695</v>
      </c>
      <c r="D161" t="s" s="52">
        <f>VLOOKUP($A161,'Questions'!$A$3:$X$333,20,0)&amp;""</f>
        <v>1696</v>
      </c>
      <c r="E161" s="380"/>
    </row>
    <row r="162" ht="52.5" customHeight="1">
      <c r="A162" t="s" s="278">
        <v>468</v>
      </c>
      <c r="B162" t="s" s="52">
        <f>VLOOKUP($A162,'Questions'!$A$3:$X$333,2,0)&amp;""</f>
        <v>1697</v>
      </c>
      <c r="C162" t="s" s="278">
        <f>VLOOKUP($A162,'Questions'!$A$3:$X$333,19,0)&amp;""</f>
        <v>1688</v>
      </c>
      <c r="D162" t="s" s="52">
        <f>VLOOKUP($A162,'Questions'!$A$3:$X$333,20,0)&amp;""</f>
        <v>1689</v>
      </c>
      <c r="E162" s="380"/>
    </row>
    <row r="163" ht="39" customHeight="1">
      <c r="A163" t="s" s="278">
        <v>470</v>
      </c>
      <c r="B163" t="s" s="52">
        <f>VLOOKUP($A163,'Questions'!$A$3:$X$333,2,0)&amp;""</f>
        <v>1698</v>
      </c>
      <c r="C163" t="s" s="278">
        <f>VLOOKUP($A163,'Questions'!$A$3:$X$333,19,0)&amp;""</f>
        <v>1688</v>
      </c>
      <c r="D163" t="s" s="52">
        <f>VLOOKUP($A163,'Questions'!$A$3:$X$333,20,0)&amp;""</f>
        <v>1689</v>
      </c>
      <c r="E163" s="380"/>
    </row>
    <row r="164" ht="56.25" customHeight="1">
      <c r="A164" t="s" s="278">
        <v>473</v>
      </c>
      <c r="B164" t="s" s="52">
        <f>VLOOKUP($A164,'Questions'!$A$3:$X$333,2,0)&amp;""</f>
        <v>1699</v>
      </c>
      <c r="C164" t="s" s="278">
        <f>VLOOKUP($A164,'Questions'!$A$3:$X$333,19,0)&amp;""</f>
        <v>1700</v>
      </c>
      <c r="D164" t="s" s="52">
        <f>VLOOKUP($A164,'Questions'!$A$3:$X$333,20,0)&amp;""</f>
        <v>1558</v>
      </c>
      <c r="E164" s="380"/>
    </row>
    <row r="165" ht="51" customHeight="1">
      <c r="A165" t="s" s="278">
        <v>477</v>
      </c>
      <c r="B165" t="s" s="52">
        <f>VLOOKUP($A165,'Questions'!$A$3:$X$333,2,0)&amp;""</f>
        <v>1701</v>
      </c>
      <c r="C165" t="s" s="278">
        <f>VLOOKUP($A165,'Questions'!$A$3:$X$333,19,0)&amp;""</f>
        <v>1702</v>
      </c>
      <c r="D165" t="s" s="52">
        <f>VLOOKUP($A165,'Questions'!$A$3:$X$333,20,0)&amp;""</f>
        <v>1703</v>
      </c>
      <c r="E165" s="380"/>
    </row>
    <row r="166" ht="83.25" customHeight="1">
      <c r="A166" t="s" s="278">
        <v>480</v>
      </c>
      <c r="B166" t="s" s="52">
        <f>VLOOKUP($A166,'Questions'!$A$3:$X$333,2,0)&amp;""</f>
        <v>1704</v>
      </c>
      <c r="C166" t="s" s="278">
        <f>VLOOKUP($A166,'Questions'!$A$3:$X$333,19,0)&amp;""</f>
        <v>1666</v>
      </c>
      <c r="D166" t="s" s="52">
        <f>VLOOKUP($A166,'Questions'!$A$3:$X$333,20,0)&amp;""</f>
        <v>1667</v>
      </c>
      <c r="E166" s="380"/>
    </row>
    <row r="167" ht="18" customHeight="1">
      <c r="A167" t="s" s="30">
        <f>VLOOKUP(LEFT($A168,4),'Auto Responses'!$N$4:$O$38,2,0)&amp;""</f>
        <v>482</v>
      </c>
      <c r="B167" s="31"/>
      <c r="C167" t="s" s="59">
        <f>'Questions'!$S$2</f>
        <v>1356</v>
      </c>
      <c r="D167" t="s" s="59">
        <f>'Questions'!$T$2</f>
        <v>1357</v>
      </c>
      <c r="E167" s="380"/>
    </row>
    <row r="168" ht="42.75" customHeight="1">
      <c r="A168" t="s" s="278">
        <v>483</v>
      </c>
      <c r="B168" t="s" s="52">
        <f>VLOOKUP($A168,'Questions'!$A$3:$X$333,2,0)&amp;""</f>
        <v>1705</v>
      </c>
      <c r="C168" t="s" s="278">
        <f>VLOOKUP($A168,'Questions'!$A$3:$X$333,19,0)&amp;""</f>
        <v>1706</v>
      </c>
      <c r="D168" t="s" s="52">
        <f>VLOOKUP($A168,'Questions'!$A$3:$X$333,20,0)&amp;""</f>
        <v>1707</v>
      </c>
      <c r="E168" s="380"/>
    </row>
    <row r="169" ht="63.75" customHeight="1">
      <c r="A169" t="s" s="278">
        <v>486</v>
      </c>
      <c r="B169" t="s" s="52">
        <f>VLOOKUP($A169,'Questions'!$A$3:$X$333,2,0)&amp;""</f>
        <v>1708</v>
      </c>
      <c r="C169" t="s" s="278">
        <f>VLOOKUP($A169,'Questions'!$A$3:$X$333,19,0)&amp;""</f>
        <v>1709</v>
      </c>
      <c r="D169" t="s" s="52">
        <f>VLOOKUP($A169,'Questions'!$A$3:$X$333,20,0)&amp;""</f>
        <v>1710</v>
      </c>
      <c r="E169" s="390"/>
    </row>
    <row r="170" ht="71.25" customHeight="1">
      <c r="A170" t="s" s="278">
        <v>489</v>
      </c>
      <c r="B170" t="s" s="52">
        <f>VLOOKUP($A170,'Questions'!$A$3:$X$333,2,0)&amp;""</f>
        <v>1711</v>
      </c>
      <c r="C170" t="s" s="278">
        <f>VLOOKUP($A170,'Questions'!$A$3:$X$333,19,0)&amp;""</f>
        <v>1712</v>
      </c>
      <c r="D170" t="s" s="52">
        <f>VLOOKUP($A170,'Questions'!$A$3:$X$333,20,0)&amp;""</f>
        <v>1713</v>
      </c>
      <c r="E170" s="390"/>
    </row>
    <row r="171" ht="72" customHeight="1">
      <c r="A171" t="s" s="278">
        <v>492</v>
      </c>
      <c r="B171" t="s" s="52">
        <f>VLOOKUP($A171,'Questions'!$A$3:$X$333,2,0)&amp;""</f>
        <v>1714</v>
      </c>
      <c r="C171" t="s" s="278">
        <f>VLOOKUP($A171,'Questions'!$A$3:$X$333,19,0)&amp;""</f>
        <v>1712</v>
      </c>
      <c r="D171" t="s" s="52">
        <f>VLOOKUP($A171,'Questions'!$A$3:$X$333,20,0)&amp;""</f>
        <v>1715</v>
      </c>
      <c r="E171" s="380"/>
    </row>
    <row r="172" ht="57.75" customHeight="1">
      <c r="A172" t="s" s="278">
        <v>494</v>
      </c>
      <c r="B172" t="s" s="52">
        <f>VLOOKUP($A172,'Questions'!$A$3:$X$333,2,0)&amp;""</f>
        <v>1716</v>
      </c>
      <c r="C172" t="s" s="278">
        <f>VLOOKUP($A172,'Questions'!$A$3:$X$333,19,0)&amp;""</f>
        <v>1717</v>
      </c>
      <c r="D172" t="s" s="52">
        <f>VLOOKUP($A172,'Questions'!$A$3:$X$333,20,0)&amp;""</f>
        <v>1718</v>
      </c>
      <c r="E172" s="380"/>
    </row>
    <row r="173" ht="51" customHeight="1">
      <c r="A173" t="s" s="278">
        <v>497</v>
      </c>
      <c r="B173" t="s" s="52">
        <f>VLOOKUP($A173,'Questions'!$A$3:$X$333,2,0)&amp;""</f>
        <v>1719</v>
      </c>
      <c r="C173" t="s" s="278">
        <f>VLOOKUP($A173,'Questions'!$A$3:$X$333,19,0)&amp;""</f>
        <v>1720</v>
      </c>
      <c r="D173" t="s" s="52">
        <f>VLOOKUP($A173,'Questions'!$A$3:$X$333,20,0)&amp;""</f>
        <v>1721</v>
      </c>
      <c r="E173" s="380"/>
    </row>
    <row r="174" ht="72.75" customHeight="1">
      <c r="A174" t="s" s="278">
        <v>500</v>
      </c>
      <c r="B174" t="s" s="52">
        <f>VLOOKUP($A174,'Questions'!$A$3:$X$333,2,0)&amp;""</f>
        <v>1722</v>
      </c>
      <c r="C174" t="s" s="278">
        <f>VLOOKUP($A174,'Questions'!$A$3:$X$333,19,0)&amp;""</f>
        <v>1723</v>
      </c>
      <c r="D174" t="s" s="52">
        <f>VLOOKUP($A174,'Questions'!$A$3:$X$333,20,0)&amp;""</f>
        <v>1724</v>
      </c>
      <c r="E174" s="380"/>
    </row>
    <row r="175" ht="72.75" customHeight="1">
      <c r="A175" t="s" s="278">
        <v>503</v>
      </c>
      <c r="B175" t="s" s="52">
        <f>VLOOKUP($A175,'Questions'!$A$3:$X$333,2,0)&amp;""</f>
        <v>1725</v>
      </c>
      <c r="C175" t="s" s="278">
        <f>VLOOKUP($A175,'Questions'!$A$3:$X$333,19,0)&amp;""</f>
        <v>1723</v>
      </c>
      <c r="D175" t="s" s="52">
        <f>VLOOKUP($A175,'Questions'!$A$3:$X$333,20,0)&amp;""</f>
        <v>1726</v>
      </c>
      <c r="E175" s="380"/>
    </row>
    <row r="176" ht="66.75" customHeight="1">
      <c r="A176" t="s" s="278">
        <v>505</v>
      </c>
      <c r="B176" t="s" s="52">
        <f>VLOOKUP($A176,'Questions'!$A$3:$X$333,2,0)&amp;""</f>
        <v>1727</v>
      </c>
      <c r="C176" t="s" s="278">
        <f>VLOOKUP($A176,'Questions'!$A$3:$X$333,19,0)&amp;""</f>
        <v>1728</v>
      </c>
      <c r="D176" t="s" s="52">
        <f>VLOOKUP($A176,'Questions'!$A$3:$X$333,20,0)&amp;""</f>
        <v>1729</v>
      </c>
      <c r="E176" s="380"/>
    </row>
    <row r="177" ht="70.5" customHeight="1">
      <c r="A177" t="s" s="278">
        <v>508</v>
      </c>
      <c r="B177" t="s" s="52">
        <f>VLOOKUP($A177,'Questions'!$A$3:$X$333,2,0)&amp;""</f>
        <v>1730</v>
      </c>
      <c r="C177" t="s" s="278">
        <f>VLOOKUP($A177,'Questions'!$A$3:$X$333,19,0)&amp;""</f>
        <v>1731</v>
      </c>
      <c r="D177" t="s" s="52">
        <f>VLOOKUP($A177,'Questions'!$A$3:$X$333,20,0)&amp;""</f>
        <v>1732</v>
      </c>
      <c r="E177" s="380"/>
    </row>
    <row r="178" ht="63.75" customHeight="1">
      <c r="A178" t="s" s="278">
        <v>511</v>
      </c>
      <c r="B178" t="s" s="52">
        <f>VLOOKUP($A178,'Questions'!$A$3:$X$333,2,0)&amp;""</f>
        <v>1733</v>
      </c>
      <c r="C178" t="s" s="278">
        <f>VLOOKUP($A178,'Questions'!$A$3:$X$333,19,0)&amp;""</f>
        <v>1734</v>
      </c>
      <c r="D178" t="s" s="52">
        <f>VLOOKUP($A178,'Questions'!$A$3:$X$333,20,0)&amp;""</f>
        <v>1735</v>
      </c>
      <c r="E178" t="s" s="383">
        <v>1369</v>
      </c>
    </row>
    <row r="179" ht="18" customHeight="1">
      <c r="A179" t="s" s="30">
        <f>VLOOKUP(LEFT($A180,4),'Auto Responses'!$N$4:$O$38,2,0)&amp;""</f>
        <v>200</v>
      </c>
      <c r="B179" s="31"/>
      <c r="C179" t="s" s="59">
        <f>'Questions'!$S$2</f>
        <v>1356</v>
      </c>
      <c r="D179" t="s" s="59">
        <f>'Questions'!$T$2</f>
        <v>1357</v>
      </c>
      <c r="E179" s="380"/>
    </row>
    <row r="180" ht="69" customHeight="1">
      <c r="A180" t="s" s="278">
        <v>201</v>
      </c>
      <c r="B180" t="s" s="52">
        <f>VLOOKUP($A180,'Questions'!$A$3:$X$333,2,0)&amp;""</f>
        <v>1736</v>
      </c>
      <c r="C180" t="s" s="278">
        <f>VLOOKUP($A180,'Questions'!$A$3:$X$333,19,0)&amp;""</f>
        <v>1737</v>
      </c>
      <c r="D180" t="s" s="52">
        <f>VLOOKUP($A180,'Questions'!$A$3:$X$333,20,0)&amp;""</f>
        <v>1738</v>
      </c>
      <c r="E180" s="380"/>
    </row>
    <row r="181" ht="51" customHeight="1">
      <c r="A181" t="s" s="278">
        <v>203</v>
      </c>
      <c r="B181" t="s" s="52">
        <f>VLOOKUP($A181,'Questions'!$A$3:$X$333,2,0)&amp;""</f>
        <v>1739</v>
      </c>
      <c r="C181" t="s" s="278">
        <f>VLOOKUP($A181,'Questions'!$A$3:$X$333,19,0)&amp;""</f>
        <v>1740</v>
      </c>
      <c r="D181" t="s" s="52">
        <f>VLOOKUP($A181,'Questions'!$A$3:$X$333,20,0)&amp;""</f>
        <v>1741</v>
      </c>
      <c r="E181" s="390"/>
    </row>
    <row r="182" ht="43.5" customHeight="1">
      <c r="A182" t="s" s="278">
        <v>207</v>
      </c>
      <c r="B182" t="s" s="52">
        <f>VLOOKUP($A182,'Questions'!$A$3:$X$333,2,0)&amp;""</f>
        <v>1742</v>
      </c>
      <c r="C182" t="s" s="278">
        <f>VLOOKUP($A182,'Questions'!$A$3:$X$333,19,0)&amp;""</f>
        <v>1743</v>
      </c>
      <c r="D182" t="s" s="52">
        <f>VLOOKUP($A182,'Questions'!$A$3:$X$333,20,0)&amp;""</f>
        <v>1744</v>
      </c>
      <c r="E182" s="390"/>
    </row>
    <row r="183" ht="65.25" customHeight="1">
      <c r="A183" t="s" s="278">
        <v>210</v>
      </c>
      <c r="B183" t="s" s="52">
        <f>VLOOKUP($A183,'Questions'!$A$3:$X$333,2,0)&amp;""</f>
        <v>1745</v>
      </c>
      <c r="C183" t="s" s="278">
        <f>VLOOKUP($A183,'Questions'!$A$3:$X$333,19,0)&amp;""</f>
        <v>1617</v>
      </c>
      <c r="D183" t="s" s="52">
        <f>VLOOKUP($A183,'Questions'!$A$3:$X$333,20,0)&amp;""</f>
        <v>1618</v>
      </c>
      <c r="E183" s="380"/>
    </row>
    <row r="184" ht="58.5" customHeight="1">
      <c r="A184" t="s" s="278">
        <v>213</v>
      </c>
      <c r="B184" t="s" s="52">
        <f>VLOOKUP($A184,'Questions'!$A$3:$X$333,2,0)&amp;""</f>
        <v>1746</v>
      </c>
      <c r="C184" t="s" s="278">
        <f>VLOOKUP($A184,'Questions'!$A$3:$X$333,19,0)&amp;""</f>
        <v>1747</v>
      </c>
      <c r="D184" t="s" s="52">
        <f>VLOOKUP($A184,'Questions'!$A$3:$X$333,20,0)&amp;""</f>
        <v>1748</v>
      </c>
      <c r="E184" s="380"/>
    </row>
    <row r="185" ht="65.25" customHeight="1">
      <c r="A185" t="s" s="278">
        <v>216</v>
      </c>
      <c r="B185" t="s" s="52">
        <f>VLOOKUP($A185,'Questions'!$A$3:$X$333,2,0)&amp;""</f>
        <v>1749</v>
      </c>
      <c r="C185" t="s" s="278">
        <f>VLOOKUP($A185,'Questions'!$A$3:$X$333,19,0)&amp;""</f>
        <v>1750</v>
      </c>
      <c r="D185" t="s" s="52">
        <f>VLOOKUP($A185,'Questions'!$A$3:$X$333,20,0)&amp;""</f>
        <v>1751</v>
      </c>
      <c r="E185" s="380"/>
    </row>
    <row r="186" ht="56.25" customHeight="1">
      <c r="A186" t="s" s="278">
        <v>219</v>
      </c>
      <c r="B186" t="s" s="52">
        <f>VLOOKUP($A186,'Questions'!$A$3:$X$333,2,0)&amp;""</f>
        <v>1752</v>
      </c>
      <c r="C186" t="s" s="278">
        <f>VLOOKUP($A186,'Questions'!$A$3:$X$333,19,0)&amp;""</f>
        <v>1753</v>
      </c>
      <c r="D186" t="s" s="52">
        <f>VLOOKUP($A186,'Questions'!$A$3:$X$333,20,0)&amp;""</f>
        <v>1754</v>
      </c>
      <c r="E186" s="380"/>
    </row>
    <row r="187" ht="141.75" customHeight="1">
      <c r="A187" t="s" s="278">
        <v>222</v>
      </c>
      <c r="B187" t="s" s="52">
        <f>VLOOKUP($A187,'Questions'!$A$3:$X$333,2,0)&amp;""</f>
        <v>1755</v>
      </c>
      <c r="C187" t="s" s="278">
        <f>VLOOKUP($A187,'Questions'!$A$3:$X$333,19,0)&amp;""</f>
        <v>1756</v>
      </c>
      <c r="D187" t="s" s="52">
        <f>VLOOKUP($A187,'Questions'!$A$3:$X$333,20,0)&amp;""</f>
        <v>1757</v>
      </c>
      <c r="E187" s="380"/>
    </row>
    <row r="188" ht="70.5" customHeight="1">
      <c r="A188" t="s" s="278">
        <v>225</v>
      </c>
      <c r="B188" t="s" s="52">
        <f>VLOOKUP($A188,'Questions'!$A$3:$X$333,2,0)&amp;""</f>
        <v>1758</v>
      </c>
      <c r="C188" t="s" s="278">
        <f>VLOOKUP($A188,'Questions'!$A$3:$X$333,19,0)&amp;""</f>
        <v>1504</v>
      </c>
      <c r="D188" t="s" s="52">
        <f>VLOOKUP($A188,'Questions'!$A$3:$X$333,20,0)&amp;""</f>
        <v>1505</v>
      </c>
      <c r="E188" s="380"/>
    </row>
    <row r="189" ht="39" customHeight="1">
      <c r="A189" t="s" s="278">
        <v>229</v>
      </c>
      <c r="B189" t="s" s="52">
        <f>VLOOKUP($A189,'Questions'!$A$3:$X$333,2,0)&amp;""</f>
        <v>1759</v>
      </c>
      <c r="C189" t="s" s="278">
        <f>VLOOKUP($A189,'Questions'!$A$3:$X$333,19,0)&amp;""</f>
        <v>1743</v>
      </c>
      <c r="D189" t="s" s="52">
        <f>VLOOKUP($A189,'Questions'!$A$3:$X$333,20,0)&amp;""</f>
        <v>1744</v>
      </c>
      <c r="E189" s="380"/>
    </row>
    <row r="190" ht="68.25" customHeight="1">
      <c r="A190" t="s" s="278">
        <v>233</v>
      </c>
      <c r="B190" t="s" s="52">
        <f>VLOOKUP($A190,'Questions'!$A$3:$X$333,2,0)&amp;""</f>
        <v>1760</v>
      </c>
      <c r="C190" t="s" s="278">
        <f>VLOOKUP($A190,'Questions'!$A$3:$X$333,19,0)&amp;""</f>
        <v>1761</v>
      </c>
      <c r="D190" t="s" s="52">
        <f>VLOOKUP($A190,'Questions'!$A$3:$X$333,20,0)&amp;""</f>
        <v>1762</v>
      </c>
      <c r="E190" s="380"/>
    </row>
    <row r="191" ht="66.75" customHeight="1">
      <c r="A191" t="s" s="278">
        <v>236</v>
      </c>
      <c r="B191" t="s" s="52">
        <f>VLOOKUP($A191,'Questions'!$A$3:$X$333,2,0)&amp;""</f>
        <v>1763</v>
      </c>
      <c r="C191" t="s" s="278">
        <f>VLOOKUP($A191,'Questions'!$A$3:$X$333,19,0)&amp;""</f>
        <v>1761</v>
      </c>
      <c r="D191" t="s" s="52">
        <f>VLOOKUP($A191,'Questions'!$A$3:$X$333,20,0)&amp;""</f>
        <v>1762</v>
      </c>
      <c r="E191" s="380"/>
    </row>
    <row r="192" ht="66.75" customHeight="1">
      <c r="A192" t="s" s="278">
        <v>239</v>
      </c>
      <c r="B192" t="s" s="52">
        <f>VLOOKUP($A192,'Questions'!$A$3:$X$333,2,0)&amp;""</f>
        <v>1764</v>
      </c>
      <c r="C192" t="s" s="278">
        <f>VLOOKUP($A192,'Questions'!$A$3:$X$333,19,0)&amp;""</f>
        <v>1765</v>
      </c>
      <c r="D192" t="s" s="52">
        <f>VLOOKUP($A192,'Questions'!$A$3:$X$333,20,0)&amp;""</f>
        <v>1766</v>
      </c>
      <c r="E192" s="380"/>
    </row>
    <row r="193" ht="71.25" customHeight="1">
      <c r="A193" t="s" s="278">
        <v>243</v>
      </c>
      <c r="B193" t="s" s="52">
        <f>VLOOKUP($A193,'Questions'!$A$3:$X$333,2,0)&amp;""</f>
        <v>1767</v>
      </c>
      <c r="C193" t="s" s="278">
        <f>VLOOKUP($A193,'Questions'!$A$3:$X$333,19,0)&amp;""</f>
        <v>1768</v>
      </c>
      <c r="D193" t="s" s="52">
        <f>VLOOKUP($A193,'Questions'!$A$3:$X$333,20,0)&amp;""</f>
        <v>1769</v>
      </c>
      <c r="E193" s="390"/>
    </row>
    <row r="194" ht="44.25" customHeight="1">
      <c r="A194" t="s" s="278">
        <v>246</v>
      </c>
      <c r="B194" t="s" s="52">
        <f>VLOOKUP($A194,'Questions'!$A$3:$X$333,2,0)&amp;""</f>
        <v>1770</v>
      </c>
      <c r="C194" t="s" s="278">
        <f>VLOOKUP($A194,'Questions'!$A$3:$X$333,19,0)&amp;""</f>
        <v>1771</v>
      </c>
      <c r="D194" t="s" s="52">
        <f>VLOOKUP($A194,'Questions'!$A$3:$X$333,20,0)&amp;""</f>
        <v>1772</v>
      </c>
      <c r="E194" t="s" s="383">
        <v>1369</v>
      </c>
    </row>
    <row r="195" ht="18" customHeight="1">
      <c r="A195" t="s" s="30">
        <f>VLOOKUP(LEFT($A196,4),'Auto Responses'!$N$4:$O$38,2,0)&amp;""</f>
        <v>514</v>
      </c>
      <c r="B195" s="31"/>
      <c r="C195" t="s" s="59">
        <f>'Questions'!$S$2</f>
        <v>1356</v>
      </c>
      <c r="D195" t="s" s="59">
        <f>'Questions'!$T$2</f>
        <v>1357</v>
      </c>
      <c r="E195" s="380"/>
    </row>
    <row r="196" ht="96.75" customHeight="1">
      <c r="A196" t="s" s="278">
        <v>515</v>
      </c>
      <c r="B196" t="s" s="52">
        <f>VLOOKUP($A196,'Questions'!$A$3:$X$333,2,0)&amp;""</f>
        <v>1773</v>
      </c>
      <c r="C196" t="s" s="278">
        <f>VLOOKUP($A196,'Questions'!$A$3:$X$333,19,0)&amp;""</f>
        <v>1774</v>
      </c>
      <c r="D196" t="s" s="52">
        <f>VLOOKUP($A196,'Questions'!$A$3:$X$333,20,0)&amp;""</f>
        <v>1775</v>
      </c>
      <c r="E196" s="380"/>
    </row>
    <row r="197" ht="72.75" customHeight="1">
      <c r="A197" t="s" s="278">
        <v>518</v>
      </c>
      <c r="B197" t="s" s="52">
        <f>VLOOKUP($A197,'Questions'!$A$3:$X$333,2,0)&amp;""</f>
        <v>1776</v>
      </c>
      <c r="C197" t="s" s="278">
        <f>VLOOKUP($A197,'Questions'!$A$3:$X$333,19,0)&amp;""</f>
        <v>1777</v>
      </c>
      <c r="D197" t="s" s="52">
        <f>VLOOKUP($A197,'Questions'!$A$3:$X$333,20,0)&amp;""</f>
        <v>1775</v>
      </c>
      <c r="E197" s="380"/>
    </row>
    <row r="198" ht="74.25" customHeight="1">
      <c r="A198" t="s" s="278">
        <v>521</v>
      </c>
      <c r="B198" t="s" s="52">
        <f>VLOOKUP($A198,'Questions'!$A$3:$X$333,2,0)&amp;""</f>
        <v>1778</v>
      </c>
      <c r="C198" t="s" s="278">
        <f>VLOOKUP($A198,'Questions'!$A$3:$X$333,19,0)&amp;""</f>
        <v>1779</v>
      </c>
      <c r="D198" t="s" s="52">
        <f>VLOOKUP($A198,'Questions'!$A$3:$X$333,20,0)&amp;""</f>
        <v>1780</v>
      </c>
      <c r="E198" s="380"/>
    </row>
    <row r="199" ht="81" customHeight="1">
      <c r="A199" t="s" s="278">
        <v>524</v>
      </c>
      <c r="B199" t="s" s="52">
        <f>VLOOKUP($A199,'Questions'!$A$3:$X$333,2,0)&amp;""</f>
        <v>1781</v>
      </c>
      <c r="C199" t="s" s="278">
        <f>VLOOKUP($A199,'Questions'!$A$3:$X$333,19,0)&amp;""</f>
        <v>1782</v>
      </c>
      <c r="D199" t="s" s="52">
        <f>VLOOKUP($A199,'Questions'!$A$3:$X$333,20,0)&amp;""</f>
        <v>1757</v>
      </c>
      <c r="E199" t="s" s="383">
        <v>1369</v>
      </c>
    </row>
    <row r="200" ht="18" customHeight="1">
      <c r="A200" t="s" s="30">
        <f>VLOOKUP(LEFT($A201,4),'Auto Responses'!$N$4:$O$38,2,0)&amp;""</f>
        <v>528</v>
      </c>
      <c r="B200" s="31"/>
      <c r="C200" t="s" s="59">
        <f>'Questions'!$S$2</f>
        <v>1356</v>
      </c>
      <c r="D200" t="s" s="59">
        <f>'Questions'!$T$2</f>
        <v>1357</v>
      </c>
      <c r="E200" s="380"/>
    </row>
    <row r="201" ht="57" customHeight="1">
      <c r="A201" t="s" s="278">
        <v>529</v>
      </c>
      <c r="B201" t="s" s="52">
        <f>VLOOKUP($A201,'Questions'!$A$3:$X$333,2,0)&amp;""</f>
        <v>1783</v>
      </c>
      <c r="C201" t="s" s="278">
        <f>VLOOKUP($A201,'Questions'!$A$3:$X$333,19,0)&amp;""</f>
        <v>1784</v>
      </c>
      <c r="D201" t="s" s="52">
        <f>VLOOKUP($A201,'Questions'!$A$3:$X$333,20,0)&amp;""</f>
        <v>1785</v>
      </c>
      <c r="E201" s="380"/>
    </row>
    <row r="202" ht="52.5" customHeight="1">
      <c r="A202" t="s" s="278">
        <v>533</v>
      </c>
      <c r="B202" t="s" s="52">
        <f>VLOOKUP($A202,'Questions'!$A$3:$X$333,2,0)&amp;""</f>
        <v>1786</v>
      </c>
      <c r="C202" t="s" s="278">
        <f>VLOOKUP($A202,'Questions'!$A$3:$X$333,19,0)&amp;""</f>
        <v>1787</v>
      </c>
      <c r="D202" t="s" s="52">
        <f>VLOOKUP($A202,'Questions'!$A$3:$X$333,20,0)&amp;""</f>
        <v>1788</v>
      </c>
      <c r="E202" s="380"/>
    </row>
    <row r="203" ht="66" customHeight="1">
      <c r="A203" t="s" s="278">
        <v>537</v>
      </c>
      <c r="B203" t="s" s="52">
        <f>VLOOKUP($A203,'Questions'!$A$3:$X$333,2,0)&amp;""</f>
        <v>1789</v>
      </c>
      <c r="C203" t="s" s="278">
        <f>VLOOKUP($A203,'Questions'!$A$3:$X$333,19,0)&amp;""</f>
        <v>1790</v>
      </c>
      <c r="D203" t="s" s="52">
        <f>VLOOKUP($A203,'Questions'!$A$3:$X$333,20,0)&amp;""</f>
        <v>1791</v>
      </c>
      <c r="E203" s="380"/>
    </row>
    <row r="204" ht="98.25" customHeight="1">
      <c r="A204" t="s" s="278">
        <v>541</v>
      </c>
      <c r="B204" t="s" s="52">
        <f>VLOOKUP($A204,'Questions'!$A$3:$X$333,2,0)&amp;""</f>
        <v>1792</v>
      </c>
      <c r="C204" t="s" s="278">
        <f>VLOOKUP($A204,'Questions'!$A$3:$X$333,19,0)&amp;""</f>
        <v>1793</v>
      </c>
      <c r="D204" t="s" s="52">
        <f>VLOOKUP($A204,'Questions'!$A$3:$X$333,20,0)&amp;""</f>
        <v>1794</v>
      </c>
      <c r="E204" s="380"/>
    </row>
    <row r="205" ht="81" customHeight="1">
      <c r="A205" t="s" s="278">
        <v>544</v>
      </c>
      <c r="B205" t="s" s="52">
        <f>VLOOKUP($A205,'Questions'!$A$3:$X$333,2,0)&amp;""</f>
        <v>1795</v>
      </c>
      <c r="C205" t="s" s="278">
        <f>VLOOKUP($A205,'Questions'!$A$3:$X$333,19,0)&amp;""</f>
        <v>1796</v>
      </c>
      <c r="D205" t="s" s="52">
        <f>VLOOKUP($A205,'Questions'!$A$3:$X$333,20,0)&amp;""</f>
        <v>1797</v>
      </c>
      <c r="E205" s="380"/>
    </row>
    <row r="206" ht="89.25" customHeight="1">
      <c r="A206" t="s" s="278">
        <v>547</v>
      </c>
      <c r="B206" t="s" s="52">
        <f>VLOOKUP($A206,'Questions'!$A$3:$X$333,2,0)&amp;""</f>
        <v>1798</v>
      </c>
      <c r="C206" t="s" s="278">
        <f>VLOOKUP($A206,'Questions'!$A$3:$X$333,19,0)&amp;""</f>
        <v>1799</v>
      </c>
      <c r="D206" t="s" s="52">
        <f>VLOOKUP($A206,'Questions'!$A$3:$X$333,20,0)&amp;""</f>
        <v>1800</v>
      </c>
      <c r="E206" t="s" s="383">
        <v>1369</v>
      </c>
    </row>
    <row r="207" ht="18" customHeight="1">
      <c r="A207" t="s" s="30">
        <f>VLOOKUP(LEFT($A208,4),'Auto Responses'!$N$4:$O$38,2,0)&amp;""</f>
        <v>626</v>
      </c>
      <c r="B207" s="31"/>
      <c r="C207" t="s" s="59">
        <f>'Questions'!$S$2</f>
        <v>1356</v>
      </c>
      <c r="D207" t="s" s="59">
        <f>'Questions'!$T$2</f>
        <v>1357</v>
      </c>
      <c r="E207" s="380"/>
    </row>
    <row r="208" ht="50.25" customHeight="1">
      <c r="A208" t="s" s="278">
        <v>627</v>
      </c>
      <c r="B208" t="s" s="52">
        <f>VLOOKUP($A208,'Questions'!$A$3:$X$333,2,0)&amp;""</f>
        <v>1801</v>
      </c>
      <c r="C208" t="s" s="278">
        <f>VLOOKUP($A208,'Questions'!$A$3:$X$333,19,0)&amp;""</f>
        <v>1802</v>
      </c>
      <c r="D208" t="s" s="52">
        <f>VLOOKUP($A208,'Questions'!$A$3:$X$333,20,0)&amp;""</f>
        <v>1803</v>
      </c>
      <c r="E208" s="380"/>
    </row>
    <row r="209" ht="27" customHeight="1">
      <c r="A209" t="s" s="278">
        <v>630</v>
      </c>
      <c r="B209" t="s" s="52">
        <f>VLOOKUP($A209,'Questions'!$A$3:$X$333,2,0)&amp;""</f>
        <v>1804</v>
      </c>
      <c r="C209" t="s" s="278">
        <f>VLOOKUP($A209,'Questions'!$A$3:$X$333,19,0)&amp;""</f>
        <v>1802</v>
      </c>
      <c r="D209" t="s" s="52">
        <f>VLOOKUP($A209,'Questions'!$A$3:$X$333,20,0)&amp;""</f>
        <v>1803</v>
      </c>
      <c r="E209" s="380"/>
    </row>
    <row r="210" ht="26.25" customHeight="1">
      <c r="A210" t="s" s="278">
        <v>632</v>
      </c>
      <c r="B210" t="s" s="52">
        <f>VLOOKUP($A210,'Questions'!$A$3:$X$333,2,0)&amp;""</f>
        <v>1805</v>
      </c>
      <c r="C210" t="s" s="278">
        <f>VLOOKUP($A210,'Questions'!$A$3:$X$333,19,0)&amp;""</f>
        <v>1802</v>
      </c>
      <c r="D210" t="s" s="52">
        <f>VLOOKUP($A210,'Questions'!$A$3:$X$333,20,0)&amp;""</f>
        <v>1803</v>
      </c>
      <c r="E210" s="390"/>
    </row>
    <row r="211" ht="50.25" customHeight="1">
      <c r="A211" t="s" s="278">
        <v>634</v>
      </c>
      <c r="B211" t="s" s="52">
        <f>VLOOKUP($A211,'Questions'!$A$3:$X$333,2,0)&amp;""</f>
        <v>1806</v>
      </c>
      <c r="C211" t="s" s="278">
        <f>VLOOKUP($A211,'Questions'!$A$3:$X$333,19,0)&amp;""</f>
        <v>1802</v>
      </c>
      <c r="D211" t="s" s="52">
        <f>VLOOKUP($A211,'Questions'!$A$3:$X$333,20,0)&amp;""</f>
        <v>1803</v>
      </c>
      <c r="E211" s="380"/>
    </row>
    <row r="212" ht="36" customHeight="1">
      <c r="A212" t="s" s="278">
        <v>636</v>
      </c>
      <c r="B212" t="s" s="52">
        <f>VLOOKUP($A212,'Questions'!$A$3:$X$333,2,0)&amp;""</f>
        <v>1807</v>
      </c>
      <c r="C212" t="s" s="278">
        <f>VLOOKUP($A212,'Questions'!$A$3:$X$333,19,0)&amp;""</f>
        <v>1802</v>
      </c>
      <c r="D212" t="s" s="52">
        <f>VLOOKUP($A212,'Questions'!$A$3:$X$333,20,0)&amp;""</f>
        <v>1803</v>
      </c>
      <c r="E212" s="380"/>
    </row>
    <row r="213" ht="36.75" customHeight="1">
      <c r="A213" t="s" s="278">
        <v>638</v>
      </c>
      <c r="B213" t="s" s="52">
        <f>VLOOKUP($A213,'Questions'!$A$3:$X$333,2,0)&amp;""</f>
        <v>1808</v>
      </c>
      <c r="C213" t="s" s="278">
        <f>VLOOKUP($A213,'Questions'!$A$3:$X$333,19,0)&amp;""</f>
        <v>1802</v>
      </c>
      <c r="D213" t="s" s="52">
        <f>VLOOKUP($A213,'Questions'!$A$3:$X$333,20,0)&amp;""</f>
        <v>1803</v>
      </c>
      <c r="E213" s="380"/>
    </row>
    <row r="214" ht="42" customHeight="1">
      <c r="A214" t="s" s="278">
        <v>640</v>
      </c>
      <c r="B214" t="s" s="52">
        <f>VLOOKUP($A214,'Questions'!$A$3:$X$333,2,0)&amp;""</f>
        <v>1809</v>
      </c>
      <c r="C214" t="s" s="278">
        <f>VLOOKUP($A214,'Questions'!$A$3:$X$333,19,0)&amp;""</f>
        <v>1802</v>
      </c>
      <c r="D214" t="s" s="52">
        <f>VLOOKUP($A214,'Questions'!$A$3:$X$333,20,0)&amp;""</f>
        <v>1803</v>
      </c>
      <c r="E214" s="380"/>
    </row>
    <row r="215" ht="40.5" customHeight="1">
      <c r="A215" t="s" s="278">
        <v>642</v>
      </c>
      <c r="B215" t="s" s="52">
        <f>VLOOKUP($A215,'Questions'!$A$3:$X$333,2,0)&amp;""</f>
        <v>1810</v>
      </c>
      <c r="C215" t="s" s="278">
        <f>VLOOKUP($A215,'Questions'!$A$3:$X$333,19,0)&amp;""</f>
        <v>1802</v>
      </c>
      <c r="D215" t="s" s="52">
        <f>VLOOKUP($A215,'Questions'!$A$3:$X$333,20,0)&amp;""</f>
        <v>1803</v>
      </c>
      <c r="E215" s="390"/>
    </row>
    <row r="216" ht="25.5" customHeight="1">
      <c r="A216" t="s" s="278">
        <v>644</v>
      </c>
      <c r="B216" t="s" s="52">
        <f>VLOOKUP($A216,'Questions'!$A$3:$X$333,2,0)&amp;""</f>
        <v>1811</v>
      </c>
      <c r="C216" t="s" s="278">
        <f>VLOOKUP($A216,'Questions'!$A$3:$X$333,19,0)&amp;""</f>
        <v>1802</v>
      </c>
      <c r="D216" t="s" s="52">
        <f>VLOOKUP($A216,'Questions'!$A$3:$X$333,20,0)&amp;""</f>
        <v>1803</v>
      </c>
      <c r="E216" s="380"/>
    </row>
    <row r="217" ht="39.75" customHeight="1">
      <c r="A217" t="s" s="278">
        <v>646</v>
      </c>
      <c r="B217" t="s" s="52">
        <f>VLOOKUP($A217,'Questions'!$A$3:$X$333,2,0)&amp;""</f>
        <v>1812</v>
      </c>
      <c r="C217" t="s" s="278">
        <f>VLOOKUP($A217,'Questions'!$A$3:$X$333,19,0)&amp;""</f>
        <v>1802</v>
      </c>
      <c r="D217" t="s" s="52">
        <f>VLOOKUP($A217,'Questions'!$A$3:$X$333,20,0)&amp;""</f>
        <v>1803</v>
      </c>
      <c r="E217" s="380"/>
    </row>
    <row r="218" ht="42.75" customHeight="1">
      <c r="A218" t="s" s="278">
        <v>648</v>
      </c>
      <c r="B218" t="s" s="52">
        <f>VLOOKUP($A218,'Questions'!$A$3:$X$333,2,0)&amp;""</f>
        <v>1813</v>
      </c>
      <c r="C218" t="s" s="278">
        <f>VLOOKUP($A218,'Questions'!$A$3:$X$333,19,0)&amp;""</f>
        <v>1802</v>
      </c>
      <c r="D218" t="s" s="52">
        <f>VLOOKUP($A218,'Questions'!$A$3:$X$333,20,0)&amp;""</f>
        <v>1803</v>
      </c>
      <c r="E218" s="380"/>
    </row>
    <row r="219" ht="39.75" customHeight="1">
      <c r="A219" t="s" s="278">
        <v>650</v>
      </c>
      <c r="B219" t="s" s="52">
        <f>VLOOKUP($A219,'Questions'!$A$3:$X$333,2,0)&amp;""</f>
        <v>1814</v>
      </c>
      <c r="C219" t="s" s="278">
        <f>VLOOKUP($A219,'Questions'!$A$3:$X$333,19,0)&amp;""</f>
        <v>1802</v>
      </c>
      <c r="D219" t="s" s="52">
        <f>VLOOKUP($A219,'Questions'!$A$3:$X$333,20,0)&amp;""</f>
        <v>1803</v>
      </c>
      <c r="E219" s="380"/>
    </row>
    <row r="220" ht="39.75" customHeight="1">
      <c r="A220" t="s" s="278">
        <v>652</v>
      </c>
      <c r="B220" t="s" s="52">
        <f>VLOOKUP($A220,'Questions'!$A$3:$X$333,2,0)&amp;""</f>
        <v>1815</v>
      </c>
      <c r="C220" t="s" s="278">
        <f>VLOOKUP($A220,'Questions'!$A$3:$X$333,19,0)&amp;""</f>
        <v>1802</v>
      </c>
      <c r="D220" t="s" s="52">
        <f>VLOOKUP($A220,'Questions'!$A$3:$X$333,20,0)&amp;""</f>
        <v>1803</v>
      </c>
      <c r="E220" s="380"/>
    </row>
    <row r="221" ht="40.5" customHeight="1">
      <c r="A221" t="s" s="278">
        <v>654</v>
      </c>
      <c r="B221" t="s" s="52">
        <f>VLOOKUP($A221,'Questions'!$A$3:$X$333,2,0)&amp;""</f>
        <v>1816</v>
      </c>
      <c r="C221" t="s" s="278">
        <f>VLOOKUP($A221,'Questions'!$A$3:$X$333,19,0)&amp;""</f>
        <v>1802</v>
      </c>
      <c r="D221" t="s" s="52">
        <f>VLOOKUP($A221,'Questions'!$A$3:$X$333,20,0)&amp;""</f>
        <v>1803</v>
      </c>
      <c r="E221" s="390"/>
    </row>
    <row r="222" ht="39" customHeight="1">
      <c r="A222" t="s" s="278">
        <v>656</v>
      </c>
      <c r="B222" t="s" s="52">
        <f>VLOOKUP($A222,'Questions'!$A$3:$X$333,2,0)&amp;""</f>
        <v>1817</v>
      </c>
      <c r="C222" t="s" s="278">
        <f>VLOOKUP($A222,'Questions'!$A$3:$X$333,19,0)&amp;""</f>
        <v>1802</v>
      </c>
      <c r="D222" t="s" s="52">
        <f>VLOOKUP($A222,'Questions'!$A$3:$X$333,20,0)&amp;""</f>
        <v>1803</v>
      </c>
      <c r="E222" s="380"/>
    </row>
    <row r="223" ht="23.25" customHeight="1">
      <c r="A223" t="s" s="278">
        <v>658</v>
      </c>
      <c r="B223" t="s" s="52">
        <f>VLOOKUP($A223,'Questions'!$A$3:$X$333,2,0)&amp;""</f>
        <v>1818</v>
      </c>
      <c r="C223" t="s" s="278">
        <f>VLOOKUP($A223,'Questions'!$A$3:$X$333,19,0)&amp;""</f>
        <v>1802</v>
      </c>
      <c r="D223" t="s" s="52">
        <f>VLOOKUP($A223,'Questions'!$A$3:$X$333,20,0)&amp;""</f>
        <v>1803</v>
      </c>
      <c r="E223" s="380"/>
    </row>
    <row r="224" ht="39.75" customHeight="1">
      <c r="A224" t="s" s="278">
        <v>660</v>
      </c>
      <c r="B224" t="s" s="52">
        <f>VLOOKUP($A224,'Questions'!$A$3:$X$333,2,0)&amp;""</f>
        <v>1819</v>
      </c>
      <c r="C224" t="s" s="278">
        <f>VLOOKUP($A224,'Questions'!$A$3:$X$333,19,0)&amp;""</f>
        <v>1802</v>
      </c>
      <c r="D224" t="s" s="52">
        <f>VLOOKUP($A224,'Questions'!$A$3:$X$333,20,0)&amp;""</f>
        <v>1803</v>
      </c>
      <c r="E224" s="380"/>
    </row>
    <row r="225" ht="38.25" customHeight="1">
      <c r="A225" t="s" s="278">
        <v>662</v>
      </c>
      <c r="B225" t="s" s="52">
        <f>VLOOKUP($A225,'Questions'!$A$3:$X$333,2,0)&amp;""</f>
        <v>1820</v>
      </c>
      <c r="C225" t="s" s="278">
        <f>VLOOKUP($A225,'Questions'!$A$3:$X$333,19,0)&amp;""</f>
        <v>1802</v>
      </c>
      <c r="D225" t="s" s="52">
        <f>VLOOKUP($A225,'Questions'!$A$3:$X$333,20,0)&amp;""</f>
        <v>1803</v>
      </c>
      <c r="E225" s="380"/>
    </row>
    <row r="226" ht="36" customHeight="1">
      <c r="A226" t="s" s="278">
        <v>664</v>
      </c>
      <c r="B226" t="s" s="52">
        <f>VLOOKUP($A226,'Questions'!$A$3:$X$333,2,0)&amp;""</f>
        <v>1821</v>
      </c>
      <c r="C226" t="s" s="278">
        <f>VLOOKUP($A226,'Questions'!$A$3:$X$333,19,0)&amp;""</f>
        <v>1802</v>
      </c>
      <c r="D226" t="s" s="52">
        <f>VLOOKUP($A226,'Questions'!$A$3:$X$333,20,0)&amp;""</f>
        <v>1803</v>
      </c>
      <c r="E226" s="380"/>
    </row>
    <row r="227" ht="42.75" customHeight="1">
      <c r="A227" t="s" s="278">
        <v>666</v>
      </c>
      <c r="B227" t="s" s="52">
        <f>VLOOKUP($A227,'Questions'!$A$3:$X$333,2,0)&amp;""</f>
        <v>1822</v>
      </c>
      <c r="C227" t="s" s="278">
        <f>VLOOKUP($A227,'Questions'!$A$3:$X$333,19,0)&amp;""</f>
        <v>1802</v>
      </c>
      <c r="D227" t="s" s="52">
        <f>VLOOKUP($A227,'Questions'!$A$3:$X$333,20,0)&amp;""</f>
        <v>1803</v>
      </c>
      <c r="E227" s="380"/>
    </row>
    <row r="228" ht="34.5" customHeight="1">
      <c r="A228" t="s" s="278">
        <v>668</v>
      </c>
      <c r="B228" t="s" s="52">
        <f>VLOOKUP($A228,'Questions'!$A$3:$X$333,2,0)&amp;""</f>
        <v>1823</v>
      </c>
      <c r="C228" t="s" s="278">
        <f>VLOOKUP($A228,'Questions'!$A$3:$X$333,19,0)&amp;""</f>
        <v>1802</v>
      </c>
      <c r="D228" t="s" s="52">
        <f>VLOOKUP($A228,'Questions'!$A$3:$X$333,20,0)&amp;""</f>
        <v>1803</v>
      </c>
      <c r="E228" s="390"/>
    </row>
    <row r="229" ht="52.5" customHeight="1">
      <c r="A229" t="s" s="278">
        <v>670</v>
      </c>
      <c r="B229" t="s" s="52">
        <f>VLOOKUP($A229,'Questions'!$A$3:$X$333,2,0)&amp;""</f>
        <v>1824</v>
      </c>
      <c r="C229" t="s" s="278">
        <f>VLOOKUP($A229,'Questions'!$A$3:$X$333,19,0)&amp;""</f>
        <v>1802</v>
      </c>
      <c r="D229" t="s" s="52">
        <f>VLOOKUP($A229,'Questions'!$A$3:$X$333,20,0)&amp;""</f>
        <v>1803</v>
      </c>
      <c r="E229" s="380"/>
    </row>
    <row r="230" ht="21" customHeight="1">
      <c r="A230" t="s" s="278">
        <v>672</v>
      </c>
      <c r="B230" t="s" s="52">
        <f>VLOOKUP($A230,'Questions'!$A$3:$X$333,2,0)&amp;""</f>
        <v>1825</v>
      </c>
      <c r="C230" t="s" s="278">
        <f>VLOOKUP($A230,'Questions'!$A$3:$X$333,19,0)&amp;""</f>
        <v>1802</v>
      </c>
      <c r="D230" t="s" s="52">
        <f>VLOOKUP($A230,'Questions'!$A$3:$X$333,20,0)&amp;""</f>
        <v>1803</v>
      </c>
      <c r="E230" s="380"/>
    </row>
    <row r="231" ht="23.25" customHeight="1">
      <c r="A231" t="s" s="278">
        <v>674</v>
      </c>
      <c r="B231" t="s" s="52">
        <f>VLOOKUP($A231,'Questions'!$A$3:$X$333,2,0)&amp;""</f>
        <v>1826</v>
      </c>
      <c r="C231" t="s" s="278">
        <f>VLOOKUP($A231,'Questions'!$A$3:$X$333,19,0)&amp;""</f>
        <v>1802</v>
      </c>
      <c r="D231" t="s" s="52">
        <f>VLOOKUP($A231,'Questions'!$A$3:$X$333,20,0)&amp;""</f>
        <v>1803</v>
      </c>
      <c r="E231" s="380"/>
    </row>
    <row r="232" ht="24.75" customHeight="1">
      <c r="A232" t="s" s="278">
        <v>676</v>
      </c>
      <c r="B232" t="s" s="52">
        <f>VLOOKUP($A232,'Questions'!$A$3:$X$333,2,0)&amp;""</f>
        <v>1827</v>
      </c>
      <c r="C232" t="s" s="278">
        <f>VLOOKUP($A232,'Questions'!$A$3:$X$333,19,0)&amp;""</f>
        <v>1802</v>
      </c>
      <c r="D232" t="s" s="52">
        <f>VLOOKUP($A232,'Questions'!$A$3:$X$333,20,0)&amp;""</f>
        <v>1803</v>
      </c>
      <c r="E232" s="380"/>
    </row>
    <row r="233" ht="39" customHeight="1">
      <c r="A233" t="s" s="278">
        <v>678</v>
      </c>
      <c r="B233" t="s" s="52">
        <f>VLOOKUP($A233,'Questions'!$A$3:$X$333,2,0)&amp;""</f>
        <v>1828</v>
      </c>
      <c r="C233" t="s" s="278">
        <f>VLOOKUP($A233,'Questions'!$A$3:$X$333,19,0)&amp;""</f>
        <v>1802</v>
      </c>
      <c r="D233" t="s" s="52">
        <f>VLOOKUP($A233,'Questions'!$A$3:$X$333,20,0)&amp;""</f>
        <v>1803</v>
      </c>
      <c r="E233" s="380"/>
    </row>
    <row r="234" ht="23.25" customHeight="1">
      <c r="A234" t="s" s="278">
        <v>680</v>
      </c>
      <c r="B234" t="s" s="52">
        <f>VLOOKUP($A234,'Questions'!$A$3:$X$333,2,0)&amp;""</f>
        <v>1829</v>
      </c>
      <c r="C234" t="s" s="278">
        <f>VLOOKUP($A234,'Questions'!$A$3:$X$333,19,0)&amp;""</f>
        <v>1802</v>
      </c>
      <c r="D234" t="s" s="52">
        <f>VLOOKUP($A234,'Questions'!$A$3:$X$333,20,0)&amp;""</f>
        <v>1803</v>
      </c>
      <c r="E234" s="380"/>
    </row>
    <row r="235" ht="22.5" customHeight="1">
      <c r="A235" t="s" s="278">
        <v>682</v>
      </c>
      <c r="B235" t="s" s="52">
        <f>VLOOKUP($A235,'Questions'!$A$3:$X$333,2,0)&amp;""</f>
        <v>1830</v>
      </c>
      <c r="C235" t="s" s="278">
        <f>VLOOKUP($A235,'Questions'!$A$3:$X$333,19,0)&amp;""</f>
        <v>1802</v>
      </c>
      <c r="D235" t="s" s="52">
        <f>VLOOKUP($A235,'Questions'!$A$3:$X$333,20,0)&amp;""</f>
        <v>1803</v>
      </c>
      <c r="E235" s="380"/>
    </row>
    <row r="236" ht="33" customHeight="1">
      <c r="A236" t="s" s="278">
        <v>684</v>
      </c>
      <c r="B236" t="s" s="52">
        <f>VLOOKUP($A236,'Questions'!$A$3:$X$333,2,0)&amp;""</f>
        <v>1831</v>
      </c>
      <c r="C236" t="s" s="278">
        <f>VLOOKUP($A236,'Questions'!$A$3:$X$333,19,0)&amp;""</f>
        <v>1802</v>
      </c>
      <c r="D236" t="s" s="52">
        <f>VLOOKUP($A236,'Questions'!$A$3:$X$333,20,0)&amp;""</f>
        <v>1803</v>
      </c>
      <c r="E236" t="s" s="383">
        <v>1369</v>
      </c>
    </row>
    <row r="237" ht="18" customHeight="1">
      <c r="A237" t="s" s="30">
        <f>VLOOKUP(LEFT($A238,4),'Auto Responses'!$N$4:$O$38,2,0)&amp;""</f>
        <v>686</v>
      </c>
      <c r="B237" s="31"/>
      <c r="C237" t="s" s="59">
        <f>'Questions'!$S$2</f>
        <v>1356</v>
      </c>
      <c r="D237" t="s" s="59">
        <f>'Questions'!$T$2</f>
        <v>1357</v>
      </c>
      <c r="E237" s="380"/>
    </row>
    <row r="238" ht="36" customHeight="1">
      <c r="A238" t="s" s="278">
        <v>687</v>
      </c>
      <c r="B238" t="s" s="52">
        <f>VLOOKUP($A238,'Questions'!$A$3:$X$333,2,0)&amp;""</f>
        <v>1832</v>
      </c>
      <c r="C238" t="s" s="278">
        <f>VLOOKUP($A238,'Questions'!$A$3:$X$333,19,0)&amp;""</f>
        <v>1833</v>
      </c>
      <c r="D238" t="s" s="52">
        <f>VLOOKUP($A238,'Questions'!$A$3:$X$333,20,0)&amp;""</f>
        <v>1834</v>
      </c>
      <c r="E238" s="380"/>
    </row>
    <row r="239" ht="36.75" customHeight="1">
      <c r="A239" t="s" s="278">
        <v>690</v>
      </c>
      <c r="B239" t="s" s="52">
        <f>VLOOKUP($A239,'Questions'!$A$3:$X$333,2,0)&amp;""</f>
        <v>1835</v>
      </c>
      <c r="C239" t="s" s="278">
        <f>VLOOKUP($A239,'Questions'!$A$3:$X$333,19,0)&amp;""</f>
        <v>1833</v>
      </c>
      <c r="D239" t="s" s="52">
        <f>VLOOKUP($A239,'Questions'!$A$3:$X$333,20,0)&amp;""</f>
        <v>1834</v>
      </c>
      <c r="E239" s="380"/>
    </row>
    <row r="240" ht="40.5" customHeight="1">
      <c r="A240" t="s" s="278">
        <v>692</v>
      </c>
      <c r="B240" t="s" s="52">
        <f>VLOOKUP($A240,'Questions'!$A$3:$X$333,2,0)&amp;""</f>
        <v>1836</v>
      </c>
      <c r="C240" t="s" s="278">
        <f>VLOOKUP($A240,'Questions'!$A$3:$X$333,19,0)&amp;""</f>
        <v>1833</v>
      </c>
      <c r="D240" t="s" s="52">
        <f>VLOOKUP($A240,'Questions'!$A$3:$X$333,20,0)&amp;""</f>
        <v>1834</v>
      </c>
      <c r="E240" s="380"/>
    </row>
    <row r="241" ht="39" customHeight="1">
      <c r="A241" t="s" s="278">
        <v>694</v>
      </c>
      <c r="B241" t="s" s="52">
        <f>VLOOKUP($A241,'Questions'!$A$3:$X$333,2,0)&amp;""</f>
        <v>1837</v>
      </c>
      <c r="C241" t="s" s="278">
        <f>VLOOKUP($A241,'Questions'!$A$3:$X$333,19,0)&amp;""</f>
        <v>1833</v>
      </c>
      <c r="D241" t="s" s="52">
        <f>VLOOKUP($A241,'Questions'!$A$3:$X$333,20,0)&amp;""</f>
        <v>1834</v>
      </c>
      <c r="E241" s="380"/>
    </row>
    <row r="242" ht="38.25" customHeight="1">
      <c r="A242" t="s" s="278">
        <v>696</v>
      </c>
      <c r="B242" t="s" s="52">
        <f>VLOOKUP($A242,'Questions'!$A$3:$X$333,2,0)&amp;""</f>
        <v>1838</v>
      </c>
      <c r="C242" t="s" s="278">
        <f>VLOOKUP($A242,'Questions'!$A$3:$X$333,19,0)&amp;""</f>
        <v>1833</v>
      </c>
      <c r="D242" t="s" s="52">
        <f>VLOOKUP($A242,'Questions'!$A$3:$X$333,20,0)&amp;""</f>
        <v>1834</v>
      </c>
      <c r="E242" s="380"/>
    </row>
    <row r="243" ht="28.5" customHeight="1">
      <c r="A243" t="s" s="278">
        <v>698</v>
      </c>
      <c r="B243" t="s" s="52">
        <f>VLOOKUP($A243,'Questions'!$A$3:$X$333,2,0)&amp;""</f>
        <v>1839</v>
      </c>
      <c r="C243" t="s" s="278">
        <f>VLOOKUP($A243,'Questions'!$A$3:$X$333,19,0)&amp;""</f>
        <v>1833</v>
      </c>
      <c r="D243" t="s" s="52">
        <f>VLOOKUP($A243,'Questions'!$A$3:$X$333,20,0)&amp;""</f>
        <v>1834</v>
      </c>
      <c r="E243" s="380"/>
    </row>
    <row r="244" ht="29.25" customHeight="1">
      <c r="A244" t="s" s="278">
        <v>700</v>
      </c>
      <c r="B244" t="s" s="52">
        <f>VLOOKUP($A244,'Questions'!$A$3:$X$333,2,0)&amp;""</f>
        <v>1840</v>
      </c>
      <c r="C244" t="s" s="278">
        <f>VLOOKUP($A244,'Questions'!$A$3:$X$333,19,0)&amp;""</f>
        <v>1833</v>
      </c>
      <c r="D244" t="s" s="52">
        <f>VLOOKUP($A244,'Questions'!$A$3:$X$333,20,0)&amp;""</f>
        <v>1834</v>
      </c>
      <c r="E244" s="380"/>
    </row>
    <row r="245" ht="26.25" customHeight="1">
      <c r="A245" t="s" s="278">
        <v>702</v>
      </c>
      <c r="B245" t="s" s="52">
        <f>VLOOKUP($A245,'Questions'!$A$3:$X$333,2,0)&amp;""</f>
        <v>1841</v>
      </c>
      <c r="C245" t="s" s="278">
        <f>VLOOKUP($A245,'Questions'!$A$3:$X$333,19,0)&amp;""</f>
        <v>1833</v>
      </c>
      <c r="D245" t="s" s="52">
        <f>VLOOKUP($A245,'Questions'!$A$3:$X$333,20,0)&amp;""</f>
        <v>1834</v>
      </c>
      <c r="E245" s="380"/>
    </row>
    <row r="246" ht="36.75" customHeight="1">
      <c r="A246" t="s" s="278">
        <v>704</v>
      </c>
      <c r="B246" t="s" s="52">
        <f>VLOOKUP($A246,'Questions'!$A$3:$X$333,2,0)&amp;""</f>
        <v>1842</v>
      </c>
      <c r="C246" t="s" s="278">
        <f>VLOOKUP($A246,'Questions'!$A$3:$X$333,19,0)&amp;""</f>
        <v>1833</v>
      </c>
      <c r="D246" t="s" s="52">
        <f>VLOOKUP($A246,'Questions'!$A$3:$X$333,20,0)&amp;""</f>
        <v>1834</v>
      </c>
      <c r="E246" s="380"/>
    </row>
    <row r="247" ht="22.5" customHeight="1">
      <c r="A247" t="s" s="278">
        <v>706</v>
      </c>
      <c r="B247" t="s" s="52">
        <f>VLOOKUP($A247,'Questions'!$A$3:$X$333,2,0)&amp;""</f>
        <v>1843</v>
      </c>
      <c r="C247" t="s" s="278">
        <f>VLOOKUP($A247,'Questions'!$A$3:$X$333,19,0)&amp;""</f>
        <v>1833</v>
      </c>
      <c r="D247" t="s" s="52">
        <f>VLOOKUP($A247,'Questions'!$A$3:$X$333,20,0)&amp;""</f>
        <v>1834</v>
      </c>
      <c r="E247" s="380"/>
    </row>
    <row r="248" ht="24.75" customHeight="1">
      <c r="A248" t="s" s="278">
        <v>708</v>
      </c>
      <c r="B248" t="s" s="52">
        <f>VLOOKUP($A248,'Questions'!$A$3:$X$333,2,0)&amp;""</f>
        <v>1844</v>
      </c>
      <c r="C248" t="s" s="278">
        <f>VLOOKUP($A248,'Questions'!$A$3:$X$333,19,0)&amp;""</f>
        <v>1833</v>
      </c>
      <c r="D248" t="s" s="52">
        <f>VLOOKUP($A248,'Questions'!$A$3:$X$333,20,0)&amp;""</f>
        <v>1834</v>
      </c>
      <c r="E248" s="380"/>
    </row>
    <row r="249" ht="51" customHeight="1">
      <c r="A249" t="s" s="278">
        <v>710</v>
      </c>
      <c r="B249" t="s" s="52">
        <f>VLOOKUP($A249,'Questions'!$A$3:$X$333,2,0)&amp;""</f>
        <v>1845</v>
      </c>
      <c r="C249" t="s" s="278">
        <f>VLOOKUP($A249,'Questions'!$A$3:$X$333,19,0)&amp;""</f>
        <v>1833</v>
      </c>
      <c r="D249" t="s" s="52">
        <f>VLOOKUP($A249,'Questions'!$A$3:$X$333,20,0)&amp;""</f>
        <v>1834</v>
      </c>
      <c r="E249" t="s" s="383">
        <v>1369</v>
      </c>
    </row>
    <row r="250" ht="18" customHeight="1">
      <c r="A250" t="s" s="30">
        <f>VLOOKUP(LEFT($A251,4),'Auto Responses'!$N$4:$O$38,2,0)&amp;""</f>
        <v>712</v>
      </c>
      <c r="B250" s="31"/>
      <c r="C250" t="s" s="59">
        <f>'Questions'!$S$2</f>
        <v>1356</v>
      </c>
      <c r="D250" t="s" s="59">
        <f>'Questions'!$T$2</f>
        <v>1357</v>
      </c>
      <c r="E250" s="380"/>
    </row>
    <row r="251" ht="68.25" customHeight="1">
      <c r="A251" t="s" s="278">
        <v>713</v>
      </c>
      <c r="B251" t="s" s="52">
        <f>VLOOKUP($A251,'Questions'!$A$3:$X$333,2,0)&amp;""</f>
        <v>1846</v>
      </c>
      <c r="C251" t="s" s="278">
        <f>VLOOKUP($A251,'Questions'!$A$3:$X$333,19,0)&amp;""</f>
        <v>1847</v>
      </c>
      <c r="D251" t="s" s="52">
        <f>VLOOKUP($A251,'Questions'!$A$3:$X$333,20,0)&amp;""</f>
        <v>1848</v>
      </c>
      <c r="E251" s="380"/>
    </row>
    <row r="252" ht="71.25" customHeight="1">
      <c r="A252" t="s" s="278">
        <v>716</v>
      </c>
      <c r="B252" t="s" s="52">
        <f>VLOOKUP($A252,'Questions'!$A$3:$X$333,2,0)&amp;""</f>
        <v>1849</v>
      </c>
      <c r="C252" t="s" s="278">
        <f>VLOOKUP($A252,'Questions'!$A$3:$X$333,19,0)&amp;""</f>
        <v>1850</v>
      </c>
      <c r="D252" t="s" s="52">
        <f>VLOOKUP($A252,'Questions'!$A$3:$X$333,20,0)&amp;""</f>
        <v>1851</v>
      </c>
      <c r="E252" s="380"/>
    </row>
    <row r="253" ht="68.25" customHeight="1">
      <c r="A253" t="s" s="278">
        <v>718</v>
      </c>
      <c r="B253" t="s" s="52">
        <f>VLOOKUP($A253,'Questions'!$A$3:$X$333,2,0)&amp;""</f>
        <v>1852</v>
      </c>
      <c r="C253" t="s" s="278">
        <f>VLOOKUP($A253,'Questions'!$A$3:$X$333,19,0)&amp;""</f>
        <v>1853</v>
      </c>
      <c r="D253" t="s" s="52">
        <f>VLOOKUP($A253,'Questions'!$A$3:$X$333,20,0)&amp;""</f>
        <v>1854</v>
      </c>
      <c r="E253" s="380"/>
    </row>
    <row r="254" ht="76.5" customHeight="1">
      <c r="A254" t="s" s="278">
        <v>720</v>
      </c>
      <c r="B254" t="s" s="52">
        <f>VLOOKUP($A254,'Questions'!$A$3:$X$333,2,0)&amp;""</f>
        <v>1855</v>
      </c>
      <c r="C254" t="s" s="278">
        <f>VLOOKUP($A254,'Questions'!$A$3:$X$333,19,0)&amp;""</f>
        <v>1856</v>
      </c>
      <c r="D254" t="s" s="52">
        <f>VLOOKUP($A254,'Questions'!$A$3:$X$333,20,0)&amp;""</f>
        <v>1851</v>
      </c>
      <c r="E254" s="380"/>
    </row>
    <row r="255" ht="81" customHeight="1">
      <c r="A255" t="s" s="278">
        <v>722</v>
      </c>
      <c r="B255" t="s" s="52">
        <f>VLOOKUP($A255,'Questions'!$A$3:$X$333,2,0)&amp;""</f>
        <v>1857</v>
      </c>
      <c r="C255" t="s" s="278">
        <f>VLOOKUP($A255,'Questions'!$A$3:$X$333,19,0)&amp;""</f>
        <v>1858</v>
      </c>
      <c r="D255" t="s" s="52">
        <f>VLOOKUP($A255,'Questions'!$A$3:$X$333,20,0)&amp;""</f>
        <v>1859</v>
      </c>
      <c r="E255" s="380"/>
    </row>
    <row r="256" ht="38.25" customHeight="1">
      <c r="A256" t="s" s="278">
        <v>724</v>
      </c>
      <c r="B256" t="s" s="52">
        <f>VLOOKUP($A256,'Questions'!$A$3:$X$333,2,0)&amp;""</f>
        <v>1860</v>
      </c>
      <c r="C256" t="s" s="278">
        <f>VLOOKUP($A256,'Questions'!$A$3:$X$333,19,0)&amp;""</f>
        <v>1861</v>
      </c>
      <c r="D256" t="s" s="52">
        <f>VLOOKUP($A256,'Questions'!$A$3:$X$333,20,0)&amp;""</f>
        <v>1862</v>
      </c>
      <c r="E256" s="380"/>
    </row>
    <row r="257" ht="61.5" customHeight="1">
      <c r="A257" t="s" s="278">
        <v>726</v>
      </c>
      <c r="B257" t="s" s="52">
        <f>VLOOKUP($A257,'Questions'!$A$3:$X$333,2,0)&amp;""</f>
        <v>1863</v>
      </c>
      <c r="C257" t="s" s="278">
        <f>VLOOKUP($A257,'Questions'!$A$3:$X$333,19,0)&amp;""</f>
        <v>1864</v>
      </c>
      <c r="D257" t="s" s="52">
        <f>VLOOKUP($A257,'Questions'!$A$3:$X$333,20,0)&amp;""</f>
        <v>1865</v>
      </c>
      <c r="E257" s="380"/>
    </row>
    <row r="258" ht="54" customHeight="1">
      <c r="A258" t="s" s="278">
        <v>728</v>
      </c>
      <c r="B258" t="s" s="52">
        <f>VLOOKUP($A258,'Questions'!$A$3:$X$333,2,0)&amp;""</f>
        <v>1866</v>
      </c>
      <c r="C258" t="s" s="278">
        <f>VLOOKUP($A258,'Questions'!$A$3:$X$333,19,0)&amp;""</f>
        <v>1867</v>
      </c>
      <c r="D258" t="s" s="52">
        <f>VLOOKUP($A258,'Questions'!$A$3:$X$333,20,0)&amp;""</f>
        <v>1868</v>
      </c>
      <c r="E258" s="390"/>
    </row>
    <row r="259" ht="42.75" customHeight="1">
      <c r="A259" t="s" s="278">
        <v>730</v>
      </c>
      <c r="B259" t="s" s="52">
        <f>VLOOKUP($A259,'Questions'!$A$3:$X$333,2,0)&amp;""</f>
        <v>1869</v>
      </c>
      <c r="C259" t="s" s="278">
        <f>VLOOKUP($A259,'Questions'!$A$3:$X$333,19,0)&amp;""</f>
        <v>1870</v>
      </c>
      <c r="D259" t="s" s="52">
        <f>VLOOKUP($A259,'Questions'!$A$3:$X$333,20,0)&amp;""</f>
        <v>1871</v>
      </c>
      <c r="E259" s="390"/>
    </row>
    <row r="260" ht="60.75" customHeight="1">
      <c r="A260" t="s" s="278">
        <v>732</v>
      </c>
      <c r="B260" t="s" s="52">
        <f>VLOOKUP($A260,'Questions'!$A$3:$X$333,2,0)&amp;""</f>
        <v>1872</v>
      </c>
      <c r="C260" t="s" s="278">
        <f>VLOOKUP($A260,'Questions'!$A$3:$X$333,19,0)&amp;""</f>
        <v>1873</v>
      </c>
      <c r="D260" t="s" s="52">
        <f>VLOOKUP($A260,'Questions'!$A$3:$X$333,20,0)&amp;""</f>
        <v>1874</v>
      </c>
      <c r="E260" t="s" s="383">
        <v>1369</v>
      </c>
    </row>
    <row r="261" ht="18" customHeight="1">
      <c r="A261" t="s" s="30">
        <f>VLOOKUP(LEFT($A262,4),'Auto Responses'!$N$4:$O$38,2,0)&amp;""</f>
        <v>811</v>
      </c>
      <c r="B261" s="31"/>
      <c r="C261" t="s" s="59">
        <f>'Questions'!$S$2</f>
        <v>1356</v>
      </c>
      <c r="D261" t="s" s="59">
        <f>'Questions'!$T$2</f>
        <v>1357</v>
      </c>
      <c r="E261" s="380"/>
    </row>
    <row r="262" ht="21" customHeight="1">
      <c r="A262" t="s" s="278">
        <v>812</v>
      </c>
      <c r="B262" t="s" s="52">
        <f>VLOOKUP($A262,'Questions'!$A$3:$X$333,2,0)&amp;""</f>
        <v>1875</v>
      </c>
      <c r="C262" t="s" s="278">
        <f>VLOOKUP($A262,'Questions'!$A$3:$X$333,19,0)&amp;""</f>
      </c>
      <c r="D262" t="s" s="52">
        <f>VLOOKUP($A262,'Questions'!$A$3:$X$333,20,0)&amp;""</f>
      </c>
      <c r="E262" s="380"/>
    </row>
    <row r="263" ht="25.5" customHeight="1">
      <c r="A263" t="s" s="278">
        <v>814</v>
      </c>
      <c r="B263" t="s" s="52">
        <f>VLOOKUP($A263,'Questions'!$A$3:$X$333,2,0)&amp;""</f>
        <v>1876</v>
      </c>
      <c r="C263" t="s" s="278">
        <f>VLOOKUP($A263,'Questions'!$A$3:$X$333,19,0)&amp;""</f>
        <v>1877</v>
      </c>
      <c r="D263" t="s" s="52">
        <f>VLOOKUP($A263,'Questions'!$A$3:$X$333,20,0)&amp;""</f>
        <v>1878</v>
      </c>
      <c r="E263" s="380"/>
    </row>
    <row r="264" ht="34.5" customHeight="1">
      <c r="A264" t="s" s="278">
        <v>816</v>
      </c>
      <c r="B264" t="s" s="52">
        <f>VLOOKUP($A264,'Questions'!$A$3:$X$333,2,0)&amp;""</f>
        <v>1879</v>
      </c>
      <c r="C264" t="s" s="278">
        <f>VLOOKUP($A264,'Questions'!$A$3:$X$333,19,0)&amp;""</f>
      </c>
      <c r="D264" t="s" s="52">
        <f>VLOOKUP($A264,'Questions'!$A$3:$X$333,20,0)&amp;""</f>
      </c>
      <c r="E264" s="380"/>
    </row>
    <row r="265" ht="33" customHeight="1">
      <c r="A265" t="s" s="278">
        <v>818</v>
      </c>
      <c r="B265" t="s" s="52">
        <f>VLOOKUP($A265,'Questions'!$A$3:$X$333,2,0)&amp;""</f>
        <v>1880</v>
      </c>
      <c r="C265" t="s" s="278">
        <f>VLOOKUP($A265,'Questions'!$A$3:$X$333,19,0)&amp;""</f>
      </c>
      <c r="D265" t="s" s="52">
        <f>VLOOKUP($A265,'Questions'!$A$3:$X$333,20,0)&amp;""</f>
      </c>
      <c r="E265" s="380"/>
    </row>
    <row r="266" ht="24.75" customHeight="1">
      <c r="A266" t="s" s="278">
        <v>820</v>
      </c>
      <c r="B266" t="s" s="52">
        <f>VLOOKUP($A266,'Questions'!$A$3:$X$333,2,0)&amp;""</f>
        <v>1881</v>
      </c>
      <c r="C266" t="s" s="278">
        <f>VLOOKUP($A266,'Questions'!$A$3:$X$333,19,0)&amp;""</f>
      </c>
      <c r="D266" t="s" s="52">
        <f>VLOOKUP($A266,'Questions'!$A$3:$X$333,20,0)&amp;""</f>
      </c>
      <c r="E266" t="s" s="383">
        <v>1369</v>
      </c>
    </row>
    <row r="267" ht="18" customHeight="1">
      <c r="A267" t="s" s="30">
        <f>VLOOKUP(LEFT($A268,4),'Auto Responses'!$N$4:$O$38,2,0)&amp;""</f>
        <v>822</v>
      </c>
      <c r="B267" s="31"/>
      <c r="C267" t="s" s="59">
        <f>'Questions'!$S$2</f>
        <v>1356</v>
      </c>
      <c r="D267" t="s" s="59">
        <f>'Questions'!$T$2</f>
        <v>1357</v>
      </c>
      <c r="E267" s="380"/>
    </row>
    <row r="268" ht="60" customHeight="1">
      <c r="A268" t="s" s="278">
        <v>823</v>
      </c>
      <c r="B268" t="s" s="52">
        <f>VLOOKUP($A268,'Questions'!$A$3:$X$333,2,0)&amp;""</f>
        <v>1882</v>
      </c>
      <c r="C268" t="s" s="278">
        <f>VLOOKUP($A268,'Questions'!$A$3:$X$333,19,0)&amp;""</f>
        <v>1877</v>
      </c>
      <c r="D268" t="s" s="52">
        <f>VLOOKUP($A268,'Questions'!$A$3:$X$333,20,0)&amp;""</f>
        <v>1878</v>
      </c>
      <c r="E268" s="380"/>
    </row>
    <row r="269" ht="36.75" customHeight="1">
      <c r="A269" t="s" s="278">
        <v>825</v>
      </c>
      <c r="B269" t="s" s="52">
        <f>VLOOKUP($A269,'Questions'!$A$3:$X$333,2,0)&amp;""</f>
        <v>1883</v>
      </c>
      <c r="C269" t="s" s="278">
        <f>VLOOKUP($A269,'Questions'!$A$3:$X$333,19,0)&amp;""</f>
      </c>
      <c r="D269" t="s" s="52">
        <f>VLOOKUP($A269,'Questions'!$A$3:$X$333,20,0)&amp;""</f>
      </c>
      <c r="E269" s="380"/>
    </row>
    <row r="270" ht="35.25" customHeight="1">
      <c r="A270" t="s" s="278">
        <v>828</v>
      </c>
      <c r="B270" t="s" s="52">
        <f>VLOOKUP($A270,'Questions'!$A$3:$X$333,2,0)&amp;""</f>
        <v>1884</v>
      </c>
      <c r="C270" t="s" s="278">
        <f>VLOOKUP($A270,'Questions'!$A$3:$X$333,19,0)&amp;""</f>
      </c>
      <c r="D270" t="s" s="52">
        <f>VLOOKUP($A270,'Questions'!$A$3:$X$333,20,0)&amp;""</f>
      </c>
      <c r="E270" s="380"/>
    </row>
    <row r="271" ht="21.75" customHeight="1">
      <c r="A271" t="s" s="278">
        <v>830</v>
      </c>
      <c r="B271" t="s" s="52">
        <f>VLOOKUP($A271,'Questions'!$A$3:$X$333,2,0)&amp;""</f>
        <v>1885</v>
      </c>
      <c r="C271" t="s" s="278">
        <f>VLOOKUP($A271,'Questions'!$A$3:$X$333,19,0)&amp;""</f>
      </c>
      <c r="D271" t="s" s="52">
        <f>VLOOKUP($A271,'Questions'!$A$3:$X$333,20,0)&amp;""</f>
      </c>
      <c r="E271" t="s" s="383">
        <v>1369</v>
      </c>
    </row>
    <row r="272" ht="18" customHeight="1">
      <c r="A272" t="s" s="30">
        <f>VLOOKUP(LEFT($A273,4),'Auto Responses'!$N$4:$O$38,2,0)&amp;""</f>
        <v>833</v>
      </c>
      <c r="B272" s="31"/>
      <c r="C272" t="s" s="59">
        <f>'Questions'!$S$2</f>
        <v>1356</v>
      </c>
      <c r="D272" t="s" s="59">
        <f>'Questions'!$T$2</f>
        <v>1357</v>
      </c>
      <c r="E272" s="380"/>
    </row>
    <row r="273" ht="36" customHeight="1">
      <c r="A273" t="s" s="278">
        <v>834</v>
      </c>
      <c r="B273" t="s" s="52">
        <f>VLOOKUP($A273,'Questions'!$A$3:$X$333,2,0)&amp;""</f>
        <v>1886</v>
      </c>
      <c r="C273" t="s" s="278">
        <f>VLOOKUP($A273,'Questions'!$A$3:$X$333,19,0)&amp;""</f>
        <v>1877</v>
      </c>
      <c r="D273" t="s" s="52">
        <f>VLOOKUP($A273,'Questions'!$A$3:$X$333,20,0)&amp;""</f>
        <v>1878</v>
      </c>
      <c r="E273" s="380"/>
    </row>
    <row r="274" ht="38.25" customHeight="1">
      <c r="A274" t="s" s="278">
        <v>837</v>
      </c>
      <c r="B274" t="s" s="52">
        <f>VLOOKUP($A274,'Questions'!$A$3:$X$333,2,0)&amp;""</f>
        <v>1887</v>
      </c>
      <c r="C274" t="s" s="278">
        <f>VLOOKUP($A274,'Questions'!$A$3:$X$333,19,0)&amp;""</f>
      </c>
      <c r="D274" t="s" s="52">
        <f>VLOOKUP($A274,'Questions'!$A$3:$X$333,20,0)&amp;""</f>
      </c>
      <c r="E274" s="380"/>
    </row>
    <row r="275" ht="39" customHeight="1">
      <c r="A275" t="s" s="278">
        <v>839</v>
      </c>
      <c r="B275" t="s" s="52">
        <f>VLOOKUP($A275,'Questions'!$A$3:$X$333,2,0)&amp;""</f>
        <v>1888</v>
      </c>
      <c r="C275" t="s" s="278">
        <f>VLOOKUP($A275,'Questions'!$A$3:$X$333,19,0)&amp;""</f>
      </c>
      <c r="D275" t="s" s="52">
        <f>VLOOKUP($A275,'Questions'!$A$3:$X$333,20,0)&amp;""</f>
      </c>
      <c r="E275" t="s" s="383">
        <v>1369</v>
      </c>
    </row>
    <row r="276" ht="18" customHeight="1">
      <c r="A276" t="s" s="30">
        <f>VLOOKUP(LEFT($A277,4),'Auto Responses'!$N$4:$O$38,2,0)&amp;""</f>
        <v>841</v>
      </c>
      <c r="B276" s="31"/>
      <c r="C276" t="s" s="59">
        <f>'Questions'!$S$2</f>
        <v>1356</v>
      </c>
      <c r="D276" t="s" s="59">
        <f>'Questions'!$T$2</f>
        <v>1357</v>
      </c>
      <c r="E276" s="380"/>
    </row>
    <row r="277" ht="50.25" customHeight="1">
      <c r="A277" t="s" s="278">
        <v>842</v>
      </c>
      <c r="B277" t="s" s="52">
        <f>VLOOKUP($A277,'Questions'!$A$3:$X$333,2,0)&amp;""</f>
        <v>1889</v>
      </c>
      <c r="C277" t="s" s="278">
        <f>VLOOKUP($A277,'Questions'!$A$3:$X$333,19,0)&amp;""</f>
        <v>1877</v>
      </c>
      <c r="D277" t="s" s="52">
        <f>VLOOKUP($A277,'Questions'!$A$3:$X$333,20,0)&amp;""</f>
        <v>1878</v>
      </c>
      <c r="E277" s="380"/>
    </row>
    <row r="278" ht="60.75" customHeight="1">
      <c r="A278" t="s" s="278">
        <v>844</v>
      </c>
      <c r="B278" t="s" s="52">
        <f>VLOOKUP($A278,'Questions'!$A$3:$X$333,2,0)&amp;""</f>
        <v>1890</v>
      </c>
      <c r="C278" t="s" s="278">
        <f>VLOOKUP($A278,'Questions'!$A$3:$X$333,19,0)&amp;""</f>
      </c>
      <c r="D278" t="s" s="52">
        <f>VLOOKUP($A278,'Questions'!$A$3:$X$333,20,0)&amp;""</f>
      </c>
      <c r="E278" t="s" s="383">
        <v>1369</v>
      </c>
    </row>
    <row r="279" ht="18" customHeight="1">
      <c r="A279" t="s" s="30">
        <f>VLOOKUP(LEFT($A280,4),'Auto Responses'!$N$4:$O$38,2,0)&amp;""</f>
        <v>846</v>
      </c>
      <c r="B279" s="31"/>
      <c r="C279" t="s" s="59">
        <f>'Questions'!$S$2</f>
        <v>1356</v>
      </c>
      <c r="D279" t="s" s="59">
        <f>'Questions'!$T$2</f>
        <v>1357</v>
      </c>
      <c r="E279" s="380"/>
    </row>
    <row r="280" ht="39" customHeight="1">
      <c r="A280" t="s" s="278">
        <v>847</v>
      </c>
      <c r="B280" t="s" s="52">
        <f>VLOOKUP($A280,'Questions'!$A$3:$X$333,2,0)&amp;""</f>
        <v>1891</v>
      </c>
      <c r="C280" t="s" s="278">
        <f>VLOOKUP($A280,'Questions'!$A$3:$X$333,19,0)&amp;""</f>
        <v>1877</v>
      </c>
      <c r="D280" t="s" s="52">
        <f>VLOOKUP($A280,'Questions'!$A$3:$X$333,20,0)&amp;""</f>
        <v>1878</v>
      </c>
      <c r="E280" s="380"/>
    </row>
    <row r="281" ht="38.25" customHeight="1">
      <c r="A281" t="s" s="278">
        <v>849</v>
      </c>
      <c r="B281" t="s" s="52">
        <f>VLOOKUP($A281,'Questions'!$A$3:$X$333,2,0)&amp;""</f>
        <v>1892</v>
      </c>
      <c r="C281" t="s" s="278">
        <f>VLOOKUP($A281,'Questions'!$A$3:$X$333,19,0)&amp;""</f>
      </c>
      <c r="D281" t="s" s="52">
        <f>VLOOKUP($A281,'Questions'!$A$3:$X$333,20,0)&amp;""</f>
      </c>
      <c r="E281" t="s" s="383">
        <v>1369</v>
      </c>
    </row>
    <row r="282" ht="18" customHeight="1">
      <c r="A282" t="s" s="30">
        <f>VLOOKUP(LEFT($A283,4),'Auto Responses'!$N$4:$O$38,2,0)&amp;""</f>
        <v>851</v>
      </c>
      <c r="B282" s="31"/>
      <c r="C282" t="s" s="59">
        <f>'Questions'!$S$2</f>
        <v>1356</v>
      </c>
      <c r="D282" t="s" s="59">
        <f>'Questions'!$T$2</f>
        <v>1357</v>
      </c>
      <c r="E282" s="380"/>
    </row>
    <row r="283" ht="40.5" customHeight="1">
      <c r="A283" t="s" s="278">
        <v>852</v>
      </c>
      <c r="B283" t="s" s="52">
        <f>VLOOKUP($A283,'Questions'!$A$3:$X$333,2,0)&amp;""</f>
        <v>1893</v>
      </c>
      <c r="C283" t="s" s="278">
        <f>VLOOKUP($A283,'Questions'!$A$3:$X$333,19,0)&amp;""</f>
        <v>1877</v>
      </c>
      <c r="D283" t="s" s="52">
        <f>VLOOKUP($A283,'Questions'!$A$3:$X$333,20,0)&amp;""</f>
        <v>1878</v>
      </c>
      <c r="E283" s="380"/>
    </row>
    <row r="284" ht="39" customHeight="1">
      <c r="A284" t="s" s="278">
        <v>854</v>
      </c>
      <c r="B284" t="s" s="52">
        <f>VLOOKUP($A284,'Questions'!$A$3:$X$333,2,0)&amp;""</f>
        <v>1894</v>
      </c>
      <c r="C284" t="s" s="278">
        <f>VLOOKUP($A284,'Questions'!$A$3:$X$333,19,0)&amp;""</f>
      </c>
      <c r="D284" t="s" s="52">
        <f>VLOOKUP($A284,'Questions'!$A$3:$X$333,20,0)&amp;""</f>
      </c>
      <c r="E284" s="380"/>
    </row>
    <row r="285" ht="50.25" customHeight="1">
      <c r="A285" t="s" s="278">
        <v>856</v>
      </c>
      <c r="B285" t="s" s="52">
        <f>VLOOKUP($A285,'Questions'!$A$3:$X$333,2,0)&amp;""</f>
        <v>1895</v>
      </c>
      <c r="C285" t="s" s="278">
        <f>VLOOKUP($A285,'Questions'!$A$3:$X$333,19,0)&amp;""</f>
      </c>
      <c r="D285" t="s" s="52">
        <f>VLOOKUP($A285,'Questions'!$A$3:$X$333,20,0)&amp;""</f>
      </c>
      <c r="E285" s="380"/>
    </row>
    <row r="286" ht="36" customHeight="1">
      <c r="A286" t="s" s="278">
        <v>858</v>
      </c>
      <c r="B286" t="s" s="52">
        <f>VLOOKUP($A286,'Questions'!$A$3:$X$333,2,0)&amp;""</f>
        <v>1896</v>
      </c>
      <c r="C286" t="s" s="278">
        <f>VLOOKUP($A286,'Questions'!$A$3:$X$333,19,0)&amp;""</f>
      </c>
      <c r="D286" t="s" s="52">
        <f>VLOOKUP($A286,'Questions'!$A$3:$X$333,20,0)&amp;""</f>
      </c>
      <c r="E286" s="391"/>
    </row>
    <row r="287" ht="18.75" customHeight="1">
      <c r="A287" t="s" s="272">
        <v>860</v>
      </c>
      <c r="B287" t="s" s="392">
        <f>VLOOKUP($A287,'Questions'!$A$3:$X$333,2,0)&amp;""</f>
        <v>1897</v>
      </c>
      <c r="C287" t="s" s="393">
        <f>VLOOKUP($A287,'Questions'!$A$3:$X$333,19,0)&amp;""</f>
      </c>
      <c r="D287" t="s" s="394">
        <f>VLOOKUP($A287,'Questions'!$A$3:$X$333,20,0)&amp;""</f>
      </c>
      <c r="E287" s="395"/>
    </row>
    <row r="288" ht="34.5" customHeight="1">
      <c r="A288" t="s" s="272">
        <v>862</v>
      </c>
      <c r="B288" t="s" s="392">
        <f>VLOOKUP($A288,'Questions'!$A$3:$X$333,2,0)&amp;""</f>
        <v>1898</v>
      </c>
      <c r="C288" t="s" s="393">
        <f>VLOOKUP($A288,'Questions'!$A$3:$X$333,19,0)&amp;""</f>
      </c>
      <c r="D288" t="s" s="394">
        <f>VLOOKUP($A288,'Questions'!$A$3:$X$333,20,0)&amp;""</f>
      </c>
      <c r="E288" s="395"/>
    </row>
    <row r="289" ht="36.75" customHeight="1">
      <c r="A289" t="s" s="278">
        <v>864</v>
      </c>
      <c r="B289" t="s" s="52">
        <f>VLOOKUP($A289,'Questions'!$A$3:$X$333,2,0)&amp;""</f>
        <v>1899</v>
      </c>
      <c r="C289" t="s" s="278">
        <f>VLOOKUP($A289,'Questions'!$A$3:$X$333,19,0)&amp;""</f>
      </c>
      <c r="D289" t="s" s="52">
        <f>VLOOKUP($A289,'Questions'!$A$3:$X$333,20,0)&amp;""</f>
      </c>
      <c r="E289" s="396"/>
    </row>
    <row r="290" ht="36.75" customHeight="1">
      <c r="A290" t="s" s="278">
        <v>866</v>
      </c>
      <c r="B290" t="s" s="52">
        <f>VLOOKUP($A290,'Questions'!$A$3:$X$333,2,0)&amp;""</f>
        <v>1900</v>
      </c>
      <c r="C290" t="s" s="278">
        <f>VLOOKUP($A290,'Questions'!$A$3:$X$333,19,0)&amp;""</f>
      </c>
      <c r="D290" t="s" s="52">
        <f>VLOOKUP($A290,'Questions'!$A$3:$X$333,20,0)&amp;""</f>
      </c>
      <c r="E290" t="s" s="383">
        <v>1369</v>
      </c>
    </row>
    <row r="291" ht="18" customHeight="1">
      <c r="A291" t="s" s="30">
        <f>VLOOKUP(LEFT($A292,4),'Auto Responses'!$N$4:$O$38,2,0)&amp;""</f>
        <v>869</v>
      </c>
      <c r="B291" s="31"/>
      <c r="C291" t="s" s="59">
        <f>'Questions'!$S$2</f>
        <v>1356</v>
      </c>
      <c r="D291" t="s" s="59">
        <f>'Questions'!$T$2</f>
        <v>1357</v>
      </c>
      <c r="E291" s="380"/>
    </row>
    <row r="292" ht="19.5" customHeight="1">
      <c r="A292" t="s" s="278">
        <v>870</v>
      </c>
      <c r="B292" t="s" s="52">
        <f>VLOOKUP($A292,'Questions'!$A$3:$X$333,2,0)&amp;""</f>
        <v>1901</v>
      </c>
      <c r="C292" t="s" s="278">
        <f>VLOOKUP($A292,'Questions'!$A$3:$X$333,19,0)&amp;""</f>
        <v>1877</v>
      </c>
      <c r="D292" t="s" s="52">
        <f>VLOOKUP($A292,'Questions'!$A$3:$X$333,20,0)&amp;""</f>
        <v>1878</v>
      </c>
      <c r="E292" s="380"/>
    </row>
    <row r="293" ht="36.75" customHeight="1">
      <c r="A293" t="s" s="278">
        <v>872</v>
      </c>
      <c r="B293" t="s" s="52">
        <f>VLOOKUP($A293,'Questions'!$A$3:$X$333,2,0)&amp;""</f>
        <v>1902</v>
      </c>
      <c r="C293" t="s" s="278">
        <f>VLOOKUP($A293,'Questions'!$A$3:$X$333,19,0)&amp;""</f>
      </c>
      <c r="D293" t="s" s="52">
        <f>VLOOKUP($A293,'Questions'!$A$3:$X$333,20,0)&amp;""</f>
      </c>
      <c r="E293" s="380"/>
    </row>
    <row r="294" ht="21" customHeight="1">
      <c r="A294" t="s" s="278">
        <v>874</v>
      </c>
      <c r="B294" t="s" s="52">
        <f>VLOOKUP($A294,'Questions'!$A$3:$X$333,2,0)&amp;""</f>
        <v>1759</v>
      </c>
      <c r="C294" t="s" s="278">
        <f>VLOOKUP($A294,'Questions'!$A$3:$X$333,19,0)&amp;""</f>
      </c>
      <c r="D294" t="s" s="52">
        <f>VLOOKUP($A294,'Questions'!$A$3:$X$333,20,0)&amp;""</f>
      </c>
      <c r="E294" s="380"/>
    </row>
    <row r="295" ht="34.5" customHeight="1">
      <c r="A295" t="s" s="278">
        <v>875</v>
      </c>
      <c r="B295" t="s" s="52">
        <f>VLOOKUP($A295,'Questions'!$A$3:$X$333,2,0)&amp;""</f>
        <v>1903</v>
      </c>
      <c r="C295" t="s" s="278">
        <f>VLOOKUP($A295,'Questions'!$A$3:$X$333,19,0)&amp;""</f>
      </c>
      <c r="D295" t="s" s="52">
        <f>VLOOKUP($A295,'Questions'!$A$3:$X$333,20,0)&amp;""</f>
      </c>
      <c r="E295" s="380"/>
    </row>
    <row r="296" ht="40.5" customHeight="1">
      <c r="A296" t="s" s="278">
        <v>877</v>
      </c>
      <c r="B296" t="s" s="52">
        <f>VLOOKUP($A296,'Questions'!$A$3:$X$333,2,0)&amp;""</f>
        <v>1904</v>
      </c>
      <c r="C296" t="s" s="278">
        <f>VLOOKUP($A296,'Questions'!$A$3:$X$333,19,0)&amp;""</f>
      </c>
      <c r="D296" t="s" s="52">
        <f>VLOOKUP($A296,'Questions'!$A$3:$X$333,20,0)&amp;""</f>
      </c>
      <c r="E296" s="380"/>
    </row>
    <row r="297" ht="21.75" customHeight="1">
      <c r="A297" t="s" s="278">
        <v>880</v>
      </c>
      <c r="B297" t="s" s="52">
        <f>VLOOKUP($A297,'Questions'!$A$3:$X$333,2,0)&amp;""</f>
        <v>1905</v>
      </c>
      <c r="C297" t="s" s="278">
        <f>VLOOKUP($A297,'Questions'!$A$3:$X$333,19,0)&amp;""</f>
      </c>
      <c r="D297" t="s" s="52">
        <f>VLOOKUP($A297,'Questions'!$A$3:$X$333,20,0)&amp;""</f>
      </c>
      <c r="E297" s="380"/>
    </row>
    <row r="298" ht="27.75" customHeight="1">
      <c r="A298" t="s" s="278">
        <v>882</v>
      </c>
      <c r="B298" t="s" s="52">
        <f>VLOOKUP($A298,'Questions'!$A$3:$X$333,2,0)&amp;""</f>
        <v>1906</v>
      </c>
      <c r="C298" t="s" s="278">
        <f>VLOOKUP($A298,'Questions'!$A$3:$X$333,19,0)&amp;""</f>
      </c>
      <c r="D298" t="s" s="52">
        <f>VLOOKUP($A298,'Questions'!$A$3:$X$333,20,0)&amp;""</f>
      </c>
      <c r="E298" s="380"/>
    </row>
    <row r="299" ht="36" customHeight="1">
      <c r="A299" t="s" s="278">
        <v>884</v>
      </c>
      <c r="B299" t="s" s="52">
        <f>VLOOKUP($A299,'Questions'!$A$3:$X$333,2,0)&amp;""</f>
        <v>1907</v>
      </c>
      <c r="C299" t="s" s="278">
        <f>VLOOKUP($A299,'Questions'!$A$3:$X$333,19,0)&amp;""</f>
      </c>
      <c r="D299" t="s" s="52">
        <f>VLOOKUP($A299,'Questions'!$A$3:$X$333,20,0)&amp;""</f>
      </c>
      <c r="E299" s="380"/>
    </row>
    <row r="300" ht="32.25" customHeight="1">
      <c r="A300" t="s" s="278">
        <v>886</v>
      </c>
      <c r="B300" t="s" s="52">
        <f>VLOOKUP($A300,'Questions'!$A$3:$X$333,2,0)&amp;""</f>
        <v>1908</v>
      </c>
      <c r="C300" t="s" s="278">
        <f>VLOOKUP($A300,'Questions'!$A$3:$X$333,19,0)&amp;""</f>
      </c>
      <c r="D300" t="s" s="52">
        <f>VLOOKUP($A300,'Questions'!$A$3:$X$333,20,0)&amp;""</f>
      </c>
      <c r="E300" s="380"/>
    </row>
    <row r="301" ht="48" customHeight="1">
      <c r="A301" t="s" s="278">
        <v>888</v>
      </c>
      <c r="B301" t="s" s="52">
        <f>VLOOKUP($A301,'Questions'!$A$3:$X$333,2,0)&amp;""</f>
        <v>1909</v>
      </c>
      <c r="C301" t="s" s="278">
        <f>VLOOKUP($A301,'Questions'!$A$3:$X$333,19,0)&amp;""</f>
      </c>
      <c r="D301" t="s" s="52">
        <f>VLOOKUP($A301,'Questions'!$A$3:$X$333,20,0)&amp;""</f>
      </c>
      <c r="E301" s="380"/>
    </row>
    <row r="302" ht="39" customHeight="1">
      <c r="A302" t="s" s="278">
        <v>890</v>
      </c>
      <c r="B302" t="s" s="52">
        <f>VLOOKUP($A302,'Questions'!$A$3:$X$333,2,0)&amp;""</f>
        <v>1910</v>
      </c>
      <c r="C302" t="s" s="278">
        <f>VLOOKUP($A302,'Questions'!$A$3:$X$333,19,0)&amp;""</f>
      </c>
      <c r="D302" t="s" s="52">
        <f>VLOOKUP($A302,'Questions'!$A$3:$X$333,20,0)&amp;""</f>
      </c>
      <c r="E302" s="380"/>
    </row>
    <row r="303" ht="33" customHeight="1">
      <c r="A303" t="s" s="278">
        <v>893</v>
      </c>
      <c r="B303" t="s" s="52">
        <f>VLOOKUP($A303,'Questions'!$A$3:$X$333,2,0)&amp;""</f>
        <v>1911</v>
      </c>
      <c r="C303" t="s" s="278">
        <f>VLOOKUP($A303,'Questions'!$A$3:$X$333,19,0)&amp;""</f>
      </c>
      <c r="D303" t="s" s="52">
        <f>VLOOKUP($A303,'Questions'!$A$3:$X$333,20,0)&amp;""</f>
      </c>
      <c r="E303" s="380"/>
    </row>
    <row r="304" ht="24.75" customHeight="1">
      <c r="A304" t="s" s="278">
        <v>895</v>
      </c>
      <c r="B304" t="s" s="52">
        <f>VLOOKUP($A304,'Questions'!$A$3:$X$333,2,0)&amp;""</f>
        <v>1912</v>
      </c>
      <c r="C304" t="s" s="278">
        <f>VLOOKUP($A304,'Questions'!$A$3:$X$333,19,0)&amp;""</f>
      </c>
      <c r="D304" t="s" s="52">
        <f>VLOOKUP($A304,'Questions'!$A$3:$X$333,20,0)&amp;""</f>
      </c>
      <c r="E304" t="s" s="383">
        <v>1369</v>
      </c>
    </row>
    <row r="305" ht="18" customHeight="1">
      <c r="A305" t="s" s="30">
        <f>VLOOKUP(LEFT($A306,4),'Auto Responses'!$N$4:$O$38,2,0)&amp;""</f>
        <v>897</v>
      </c>
      <c r="B305" s="31"/>
      <c r="C305" t="s" s="59">
        <f>'Questions'!$S$2</f>
        <v>1356</v>
      </c>
      <c r="D305" t="s" s="59">
        <f>'Questions'!$T$2</f>
        <v>1357</v>
      </c>
      <c r="E305" s="380"/>
    </row>
    <row r="306" ht="31.5" customHeight="1">
      <c r="A306" t="s" s="278">
        <v>898</v>
      </c>
      <c r="B306" t="s" s="52">
        <f>VLOOKUP($A306,'Questions'!$A$3:$X$333,2,0)&amp;""</f>
        <v>1913</v>
      </c>
      <c r="C306" t="s" s="278">
        <f>VLOOKUP($A306,'Questions'!$A$3:$X$333,19,0)&amp;""</f>
        <v>1877</v>
      </c>
      <c r="D306" t="s" s="52">
        <f>VLOOKUP($A306,'Questions'!$A$3:$X$333,20,0)&amp;""</f>
        <v>1878</v>
      </c>
      <c r="E306" s="380"/>
    </row>
    <row r="307" ht="24.75" customHeight="1">
      <c r="A307" t="s" s="278">
        <v>900</v>
      </c>
      <c r="B307" t="s" s="52">
        <f>VLOOKUP($A307,'Questions'!$A$3:$X$333,2,0)&amp;""</f>
        <v>1914</v>
      </c>
      <c r="C307" t="s" s="278">
        <f>VLOOKUP($A307,'Questions'!$A$3:$X$333,19,0)&amp;""</f>
      </c>
      <c r="D307" t="s" s="52">
        <f>VLOOKUP($A307,'Questions'!$A$3:$X$333,20,0)&amp;""</f>
      </c>
      <c r="E307" s="380"/>
    </row>
    <row r="308" ht="33" customHeight="1">
      <c r="A308" t="s" s="278">
        <v>902</v>
      </c>
      <c r="B308" t="s" s="52">
        <f>VLOOKUP($A308,'Questions'!$A$3:$X$333,2,0)&amp;""</f>
        <v>1915</v>
      </c>
      <c r="C308" t="s" s="278">
        <f>VLOOKUP($A308,'Questions'!$A$3:$X$333,19,0)&amp;""</f>
      </c>
      <c r="D308" t="s" s="52">
        <f>VLOOKUP($A308,'Questions'!$A$3:$X$333,20,0)&amp;""</f>
      </c>
      <c r="E308" s="380"/>
    </row>
    <row r="309" ht="22.5" customHeight="1">
      <c r="A309" t="s" s="278">
        <v>904</v>
      </c>
      <c r="B309" t="s" s="52">
        <f>VLOOKUP($A309,'Questions'!$A$3:$X$333,2,0)&amp;""</f>
        <v>1916</v>
      </c>
      <c r="C309" t="s" s="278">
        <f>VLOOKUP($A309,'Questions'!$A$3:$X$333,19,0)&amp;""</f>
      </c>
      <c r="D309" t="s" s="52">
        <f>VLOOKUP($A309,'Questions'!$A$3:$X$333,20,0)&amp;""</f>
      </c>
      <c r="E309" s="380"/>
    </row>
    <row r="310" ht="34.5" customHeight="1">
      <c r="A310" t="s" s="278">
        <v>906</v>
      </c>
      <c r="B310" t="s" s="52">
        <f>VLOOKUP($A310,'Questions'!$A$3:$X$333,2,0)&amp;""</f>
        <v>1917</v>
      </c>
      <c r="C310" t="s" s="278">
        <f>VLOOKUP($A310,'Questions'!$A$3:$X$333,19,0)&amp;""</f>
      </c>
      <c r="D310" t="s" s="52">
        <f>VLOOKUP($A310,'Questions'!$A$3:$X$333,20,0)&amp;""</f>
      </c>
      <c r="E310" t="s" s="383">
        <v>1369</v>
      </c>
    </row>
    <row r="311" ht="18" customHeight="1">
      <c r="A311" t="s" s="30">
        <f>VLOOKUP(LEFT($A312,4),'Auto Responses'!$N$4:$O$38,2,0)&amp;""</f>
        <v>908</v>
      </c>
      <c r="B311" s="31"/>
      <c r="C311" t="s" s="59">
        <f>'Questions'!$S$2</f>
        <v>1356</v>
      </c>
      <c r="D311" t="s" s="59">
        <f>'Questions'!$T$2</f>
        <v>1357</v>
      </c>
      <c r="E311" s="380"/>
    </row>
    <row r="312" ht="28.5" customHeight="1">
      <c r="A312" t="s" s="278">
        <v>909</v>
      </c>
      <c r="B312" t="s" s="52">
        <f>VLOOKUP($A312,'Questions'!$A$3:$X$333,2,0)&amp;""</f>
        <v>1918</v>
      </c>
      <c r="C312" t="s" s="278">
        <f>VLOOKUP($A312,'Questions'!$A$3:$X$333,19,0)&amp;""</f>
        <v>1877</v>
      </c>
      <c r="D312" t="s" s="52">
        <f>VLOOKUP($A312,'Questions'!$A$3:$X$333,20,0)&amp;""</f>
        <v>1878</v>
      </c>
      <c r="E312" s="380"/>
    </row>
    <row r="313" ht="42.75" customHeight="1">
      <c r="A313" t="s" s="278">
        <v>911</v>
      </c>
      <c r="B313" t="s" s="52">
        <f>VLOOKUP($A313,'Questions'!$A$3:$X$333,2,0)&amp;""</f>
        <v>1919</v>
      </c>
      <c r="C313" t="s" s="278">
        <f>VLOOKUP($A313,'Questions'!$A$3:$X$333,19,0)&amp;""</f>
      </c>
      <c r="D313" t="s" s="52">
        <f>VLOOKUP($A313,'Questions'!$A$3:$X$333,20,0)&amp;""</f>
      </c>
      <c r="E313" s="380"/>
    </row>
    <row r="314" ht="42.75" customHeight="1">
      <c r="A314" t="s" s="278">
        <v>913</v>
      </c>
      <c r="B314" t="s" s="52">
        <f>VLOOKUP($A314,'Questions'!$A$3:$X$333,2,0)&amp;""</f>
        <v>1920</v>
      </c>
      <c r="C314" t="s" s="278">
        <f>VLOOKUP($A314,'Questions'!$A$3:$X$333,19,0)&amp;""</f>
      </c>
      <c r="D314" t="s" s="52">
        <f>VLOOKUP($A314,'Questions'!$A$3:$X$333,20,0)&amp;""</f>
      </c>
      <c r="E314" s="380"/>
    </row>
    <row r="315" ht="42.75" customHeight="1">
      <c r="A315" t="s" s="278">
        <v>915</v>
      </c>
      <c r="B315" t="s" s="52">
        <f>VLOOKUP($A315,'Questions'!$A$3:$X$333,2,0)&amp;""</f>
        <v>1921</v>
      </c>
      <c r="C315" t="s" s="278">
        <f>VLOOKUP($A315,'Questions'!$A$3:$X$333,19,0)&amp;""</f>
      </c>
      <c r="D315" t="s" s="52">
        <f>VLOOKUP($A315,'Questions'!$A$3:$X$333,20,0)&amp;""</f>
      </c>
      <c r="E315" s="380"/>
    </row>
    <row r="316" ht="24.75" customHeight="1">
      <c r="A316" t="s" s="278">
        <v>917</v>
      </c>
      <c r="B316" t="s" s="52">
        <f>VLOOKUP($A316,'Questions'!$A$3:$X$333,2,0)&amp;""</f>
        <v>1922</v>
      </c>
      <c r="C316" t="s" s="278">
        <f>VLOOKUP($A316,'Questions'!$A$3:$X$333,19,0)&amp;""</f>
      </c>
      <c r="D316" t="s" s="52">
        <f>VLOOKUP($A316,'Questions'!$A$3:$X$333,20,0)&amp;""</f>
      </c>
      <c r="E316" s="380"/>
    </row>
    <row r="317" ht="42.75" customHeight="1">
      <c r="A317" t="s" s="278">
        <v>919</v>
      </c>
      <c r="B317" t="s" s="52">
        <f>VLOOKUP($A317,'Questions'!$A$3:$X$333,2,0)&amp;""</f>
        <v>1923</v>
      </c>
      <c r="C317" t="s" s="278">
        <f>VLOOKUP($A317,'Questions'!$A$3:$X$333,19,0)&amp;""</f>
      </c>
      <c r="D317" t="s" s="52">
        <f>VLOOKUP($A317,'Questions'!$A$3:$X$333,20,0)&amp;""</f>
      </c>
      <c r="E317" s="380"/>
    </row>
    <row r="318" ht="28.5" customHeight="1">
      <c r="A318" t="s" s="278">
        <v>921</v>
      </c>
      <c r="B318" t="s" s="52">
        <f>VLOOKUP($A318,'Questions'!$A$3:$X$333,2,0)&amp;""</f>
        <v>1924</v>
      </c>
      <c r="C318" t="s" s="278">
        <f>VLOOKUP($A318,'Questions'!$A$3:$X$333,19,0)&amp;""</f>
      </c>
      <c r="D318" t="s" s="52">
        <f>VLOOKUP($A318,'Questions'!$A$3:$X$333,20,0)&amp;""</f>
      </c>
      <c r="E318" s="380"/>
    </row>
    <row r="319" ht="42.75" customHeight="1">
      <c r="A319" t="s" s="278">
        <v>923</v>
      </c>
      <c r="B319" t="s" s="52">
        <f>VLOOKUP($A319,'Questions'!$A$3:$X$333,2,0)&amp;""</f>
        <v>1925</v>
      </c>
      <c r="C319" t="s" s="278">
        <f>VLOOKUP($A319,'Questions'!$A$3:$X$333,19,0)&amp;""</f>
      </c>
      <c r="D319" t="s" s="52">
        <f>VLOOKUP($A319,'Questions'!$A$3:$X$333,20,0)&amp;""</f>
      </c>
      <c r="E319" s="380"/>
    </row>
    <row r="320" ht="28.5" customHeight="1">
      <c r="A320" t="s" s="278">
        <v>925</v>
      </c>
      <c r="B320" t="s" s="52">
        <f>VLOOKUP($A320,'Questions'!$A$3:$X$333,2,0)&amp;""</f>
        <v>1926</v>
      </c>
      <c r="C320" t="s" s="278">
        <f>VLOOKUP($A320,'Questions'!$A$3:$X$333,19,0)&amp;""</f>
      </c>
      <c r="D320" t="s" s="52">
        <f>VLOOKUP($A320,'Questions'!$A$3:$X$333,20,0)&amp;""</f>
      </c>
      <c r="E320" s="380"/>
    </row>
    <row r="321" ht="40.5" customHeight="1">
      <c r="A321" t="s" s="278">
        <v>927</v>
      </c>
      <c r="B321" t="s" s="52">
        <f>VLOOKUP($A321,'Questions'!$A$3:$X$333,2,0)&amp;""</f>
        <v>1927</v>
      </c>
      <c r="C321" t="s" s="278">
        <f>VLOOKUP($A321,'Questions'!$A$3:$X$333,19,0)&amp;""</f>
      </c>
      <c r="D321" t="s" s="52">
        <f>VLOOKUP($A321,'Questions'!$A$3:$X$333,20,0)&amp;""</f>
      </c>
      <c r="E321" s="380"/>
    </row>
    <row r="322" ht="35.25" customHeight="1">
      <c r="A322" t="s" s="278">
        <v>929</v>
      </c>
      <c r="B322" t="s" s="52">
        <f>VLOOKUP($A322,'Questions'!$A$3:$X$333,2,0)&amp;""</f>
        <v>1928</v>
      </c>
      <c r="C322" t="s" s="278">
        <f>VLOOKUP($A322,'Questions'!$A$3:$X$333,19,0)&amp;""</f>
      </c>
      <c r="D322" t="s" s="52">
        <f>VLOOKUP($A322,'Questions'!$A$3:$X$333,20,0)&amp;""</f>
      </c>
      <c r="E322" s="380"/>
    </row>
    <row r="323" ht="22.5" customHeight="1">
      <c r="A323" t="s" s="278">
        <v>931</v>
      </c>
      <c r="B323" t="s" s="52">
        <f>VLOOKUP($A323,'Questions'!$A$3:$X$333,2,0)&amp;""</f>
        <v>1929</v>
      </c>
      <c r="C323" t="s" s="278">
        <f>VLOOKUP($A323,'Questions'!$A$3:$X$333,19,0)&amp;""</f>
      </c>
      <c r="D323" t="s" s="52">
        <f>VLOOKUP($A323,'Questions'!$A$3:$X$333,20,0)&amp;""</f>
      </c>
      <c r="E323" s="380"/>
    </row>
    <row r="324" ht="78" customHeight="1">
      <c r="A324" t="s" s="278">
        <v>933</v>
      </c>
      <c r="B324" t="s" s="52">
        <f>VLOOKUP($A324,'Questions'!$A$3:$X$333,2,0)&amp;""</f>
        <v>1930</v>
      </c>
      <c r="C324" t="s" s="278">
        <f>VLOOKUP($A324,'Questions'!$A$3:$X$333,19,0)&amp;""</f>
      </c>
      <c r="D324" t="s" s="52">
        <f>VLOOKUP($A324,'Questions'!$A$3:$X$333,20,0)&amp;""</f>
      </c>
      <c r="E324" s="380"/>
    </row>
    <row r="325" ht="35.25" customHeight="1">
      <c r="A325" t="s" s="278">
        <v>935</v>
      </c>
      <c r="B325" t="s" s="52">
        <f>VLOOKUP($A325,'Questions'!$A$3:$X$333,2,0)&amp;""</f>
        <v>1931</v>
      </c>
      <c r="C325" t="s" s="278">
        <f>VLOOKUP($A325,'Questions'!$A$3:$X$333,19,0)&amp;""</f>
      </c>
      <c r="D325" t="s" s="52">
        <f>VLOOKUP($A325,'Questions'!$A$3:$X$333,20,0)&amp;""</f>
      </c>
      <c r="E325" s="380"/>
    </row>
    <row r="326" ht="21" customHeight="1">
      <c r="A326" t="s" s="278">
        <v>937</v>
      </c>
      <c r="B326" t="s" s="52">
        <f>VLOOKUP($A326,'Questions'!$A$3:$X$333,2,0)&amp;""</f>
        <v>1932</v>
      </c>
      <c r="C326" t="s" s="278">
        <f>VLOOKUP($A326,'Questions'!$A$3:$X$333,19,0)&amp;""</f>
      </c>
      <c r="D326" t="s" s="52">
        <f>VLOOKUP($A326,'Questions'!$A$3:$X$333,20,0)&amp;""</f>
      </c>
      <c r="E326" t="s" s="383">
        <v>1369</v>
      </c>
    </row>
    <row r="327" ht="18" customHeight="1">
      <c r="A327" t="s" s="30">
        <f>VLOOKUP(LEFT($A328,4),'Auto Responses'!$N$4:$O$38,2,0)&amp;""</f>
        <v>939</v>
      </c>
      <c r="B327" s="31"/>
      <c r="C327" t="s" s="59">
        <f>'Questions'!$S$2</f>
        <v>1356</v>
      </c>
      <c r="D327" t="s" s="59">
        <f>'Questions'!$T$2</f>
        <v>1357</v>
      </c>
      <c r="E327" s="380"/>
    </row>
    <row r="328" ht="42.95" customHeight="1">
      <c r="A328" t="s" s="278">
        <v>940</v>
      </c>
      <c r="B328" t="s" s="52">
        <f>VLOOKUP($A328,'Questions'!$A$3:$X$333,2,0)&amp;""</f>
        <v>1933</v>
      </c>
      <c r="C328" t="s" s="278">
        <f>VLOOKUP($A328,'Questions'!$A$3:$X$333,18,0)&amp;""</f>
      </c>
      <c r="D328" t="s" s="52">
        <f>VLOOKUP($A328,'Questions'!$A$3:$X$333,19,0)&amp;""</f>
        <v>1878</v>
      </c>
      <c r="E328" s="380"/>
    </row>
    <row r="329" ht="42.95" customHeight="1">
      <c r="A329" t="s" s="278">
        <v>942</v>
      </c>
      <c r="B329" t="s" s="52">
        <f>VLOOKUP($A329,'Questions'!$A$3:$X$333,2,0)&amp;""</f>
        <v>1934</v>
      </c>
      <c r="C329" t="s" s="278">
        <f>VLOOKUP($A329,'Questions'!$A$3:$X$333,18,0)&amp;""</f>
        <v>1935</v>
      </c>
      <c r="D329" t="s" s="52">
        <f>VLOOKUP($A329,'Questions'!$A$3:$X$333,19,0)&amp;""</f>
      </c>
      <c r="E329" s="380"/>
    </row>
    <row r="330" ht="42.95" customHeight="1">
      <c r="A330" t="s" s="278">
        <v>944</v>
      </c>
      <c r="B330" t="s" s="52">
        <f>VLOOKUP($A330,'Questions'!$A$3:$X$333,2,0)&amp;""</f>
        <v>1936</v>
      </c>
      <c r="C330" t="s" s="278">
        <f>VLOOKUP($A330,'Questions'!$A$3:$X$333,18,0)&amp;""</f>
        <v>1935</v>
      </c>
      <c r="D330" t="s" s="52">
        <f>VLOOKUP($A330,'Questions'!$A$3:$X$333,19,0)&amp;""</f>
      </c>
      <c r="E330" s="380"/>
    </row>
    <row r="331" ht="42.95" customHeight="1">
      <c r="A331" t="s" s="278">
        <v>946</v>
      </c>
      <c r="B331" t="s" s="52">
        <f>VLOOKUP($A331,'Questions'!$A$3:$X$333,2,0)&amp;""</f>
        <v>1937</v>
      </c>
      <c r="C331" t="s" s="278">
        <f>VLOOKUP($A331,'Questions'!$A$3:$X$333,18,0)&amp;""</f>
      </c>
      <c r="D331" t="s" s="52">
        <f>VLOOKUP($A331,'Questions'!$A$3:$X$333,19,0)&amp;""</f>
      </c>
      <c r="E331" s="380"/>
    </row>
    <row r="332" ht="42.95" customHeight="1">
      <c r="A332" t="s" s="278">
        <v>948</v>
      </c>
      <c r="B332" t="s" s="52">
        <f>VLOOKUP($A332,'Questions'!$A$3:$X$333,2,0)&amp;""</f>
        <v>1938</v>
      </c>
      <c r="C332" t="s" s="278">
        <f>VLOOKUP($A332,'Questions'!$A$3:$X$333,18,0)&amp;""</f>
        <v>1935</v>
      </c>
      <c r="D332" t="s" s="52">
        <f>VLOOKUP($A332,'Questions'!$A$3:$X$333,19,0)&amp;""</f>
      </c>
      <c r="E332" s="380"/>
    </row>
    <row r="333" ht="42.95" customHeight="1">
      <c r="A333" t="s" s="278">
        <v>950</v>
      </c>
      <c r="B333" t="s" s="52">
        <f>VLOOKUP($A333,'Questions'!$A$3:$X$333,2,0)&amp;""</f>
        <v>1939</v>
      </c>
      <c r="C333" t="s" s="278">
        <f>VLOOKUP($A333,'Questions'!$A$3:$X$333,18,0)&amp;""</f>
      </c>
      <c r="D333" t="s" s="52">
        <f>VLOOKUP($A333,'Questions'!$A$3:$X$333,19,0)&amp;""</f>
      </c>
      <c r="E333" s="380"/>
    </row>
    <row r="334" ht="42.95" customHeight="1">
      <c r="A334" t="s" s="278">
        <v>952</v>
      </c>
      <c r="B334" t="s" s="52">
        <f>VLOOKUP($A334,'Questions'!$A$3:$X$333,2,0)&amp;""</f>
        <v>1940</v>
      </c>
      <c r="C334" t="s" s="278">
        <f>VLOOKUP($A334,'Questions'!$A$3:$X$333,18,0)&amp;""</f>
      </c>
      <c r="D334" t="s" s="52">
        <f>VLOOKUP($A334,'Questions'!$A$3:$X$333,19,0)&amp;""</f>
      </c>
      <c r="E334" s="380"/>
    </row>
    <row r="335" ht="42.95" customHeight="1">
      <c r="A335" t="s" s="278">
        <v>954</v>
      </c>
      <c r="B335" t="s" s="52">
        <f>VLOOKUP($A335,'Questions'!$A$3:$X$333,2,0)&amp;""</f>
        <v>1941</v>
      </c>
      <c r="C335" t="s" s="278">
        <f>VLOOKUP($A335,'Questions'!$A$3:$X$333,18,0)&amp;""</f>
        <v>1935</v>
      </c>
      <c r="D335" t="s" s="52">
        <f>VLOOKUP($A335,'Questions'!$A$3:$X$333,19,0)&amp;""</f>
      </c>
      <c r="E335" s="380"/>
    </row>
    <row r="336" ht="42.95" customHeight="1">
      <c r="A336" t="s" s="30">
        <f>VLOOKUP(LEFT($A337,4),'Auto Responses'!$N$4:$O$38,2,0)&amp;""</f>
        <v>735</v>
      </c>
      <c r="B336" s="31"/>
      <c r="C336" t="s" s="59">
        <f>'Questions'!$S$2</f>
        <v>1356</v>
      </c>
      <c r="D336" t="s" s="59">
        <f>'Questions'!$T$2</f>
        <v>1357</v>
      </c>
      <c r="E336" s="380"/>
    </row>
    <row r="337" ht="42.95" customHeight="1">
      <c r="A337" t="s" s="278">
        <v>736</v>
      </c>
      <c r="B337" t="s" s="52">
        <f>VLOOKUP($A337,'Questions'!$A$3:$X$333,2,0)&amp;""</f>
        <v>1942</v>
      </c>
      <c r="C337" t="s" s="278">
        <f>VLOOKUP($A337,'Questions'!$A$3:$X$333,19,0)&amp;""</f>
        <v>1877</v>
      </c>
      <c r="D337" t="s" s="52">
        <f>VLOOKUP($A337,'Questions'!$A$3:$X$333,20,0)&amp;""</f>
        <v>1878</v>
      </c>
      <c r="E337" s="380"/>
    </row>
    <row r="338" ht="42.95" customHeight="1">
      <c r="A338" t="s" s="278">
        <v>739</v>
      </c>
      <c r="B338" t="s" s="52">
        <f>VLOOKUP($A338,'Questions'!$A$3:$X$333,2,0)&amp;""</f>
        <v>1943</v>
      </c>
      <c r="C338" t="s" s="278">
        <f>VLOOKUP($A338,'Questions'!$A$3:$X$333,19,0)&amp;""</f>
      </c>
      <c r="D338" t="s" s="52">
        <f>VLOOKUP($A338,'Questions'!$A$3:$X$333,20,0)&amp;""</f>
      </c>
      <c r="E338" t="s" s="383">
        <v>1369</v>
      </c>
    </row>
    <row r="339" ht="42.95" customHeight="1">
      <c r="A339" t="s" s="30">
        <f>VLOOKUP(LEFT($A340,4),'Auto Responses'!$N$4:$O$38,2,0)&amp;""</f>
        <v>741</v>
      </c>
      <c r="B339" s="31"/>
      <c r="C339" t="s" s="59">
        <f>'Questions'!$S$2</f>
        <v>1356</v>
      </c>
      <c r="D339" t="s" s="59">
        <f>'Questions'!$T$2</f>
        <v>1357</v>
      </c>
      <c r="E339" s="380"/>
    </row>
    <row r="340" ht="42.95" customHeight="1">
      <c r="A340" t="s" s="278">
        <v>742</v>
      </c>
      <c r="B340" t="s" s="52">
        <f>VLOOKUP($A340,'Questions'!$A$3:$X$333,2,0)&amp;""</f>
        <v>1944</v>
      </c>
      <c r="C340" t="s" s="278">
        <f>VLOOKUP($A340,'Questions'!$A$3:$X$333,19,0)&amp;""</f>
        <v>1877</v>
      </c>
      <c r="D340" t="s" s="52">
        <f>VLOOKUP($A340,'Questions'!$A$3:$X$333,20,0)&amp;""</f>
        <v>1878</v>
      </c>
      <c r="E340" s="380"/>
    </row>
    <row r="341" ht="42.95" customHeight="1">
      <c r="A341" t="s" s="278">
        <v>744</v>
      </c>
      <c r="B341" t="s" s="52">
        <f>VLOOKUP($A341,'Questions'!$A$3:$X$333,2,0)&amp;""</f>
        <v>1945</v>
      </c>
      <c r="C341" t="s" s="278">
        <f>VLOOKUP($A341,'Questions'!$A$3:$X$333,19,0)&amp;""</f>
      </c>
      <c r="D341" t="s" s="52">
        <f>VLOOKUP($A341,'Questions'!$A$3:$X$333,20,0)&amp;""</f>
      </c>
      <c r="E341" s="380"/>
    </row>
    <row r="342" ht="42.95" customHeight="1">
      <c r="A342" t="s" s="278">
        <v>746</v>
      </c>
      <c r="B342" t="s" s="52">
        <f>VLOOKUP($A342,'Questions'!$A$3:$X$333,2,0)&amp;""</f>
        <v>1946</v>
      </c>
      <c r="C342" t="s" s="278">
        <f>VLOOKUP($A342,'Questions'!$A$3:$X$333,19,0)&amp;""</f>
      </c>
      <c r="D342" t="s" s="52">
        <f>VLOOKUP($A342,'Questions'!$A$3:$X$333,20,0)&amp;""</f>
      </c>
      <c r="E342" s="380"/>
    </row>
    <row r="343" ht="42.95" customHeight="1">
      <c r="A343" t="s" s="278">
        <v>748</v>
      </c>
      <c r="B343" t="s" s="52">
        <f>VLOOKUP($A343,'Questions'!$A$3:$X$333,2,0)&amp;""</f>
        <v>1947</v>
      </c>
      <c r="C343" t="s" s="278">
        <f>VLOOKUP($A343,'Questions'!$A$3:$X$333,19,0)&amp;""</f>
      </c>
      <c r="D343" t="s" s="52">
        <f>VLOOKUP($A343,'Questions'!$A$3:$X$333,20,0)&amp;""</f>
      </c>
      <c r="E343" s="380"/>
    </row>
    <row r="344" ht="42.95" customHeight="1">
      <c r="A344" t="s" s="278">
        <v>750</v>
      </c>
      <c r="B344" t="s" s="52">
        <f>VLOOKUP($A344,'Questions'!$A$3:$X$333,2,0)&amp;""</f>
        <v>1948</v>
      </c>
      <c r="C344" t="s" s="278">
        <f>VLOOKUP($A344,'Questions'!$A$3:$X$333,19,0)&amp;""</f>
      </c>
      <c r="D344" t="s" s="52">
        <f>VLOOKUP($A344,'Questions'!$A$3:$X$333,20,0)&amp;""</f>
      </c>
      <c r="E344" t="s" s="383">
        <v>1369</v>
      </c>
    </row>
    <row r="345" ht="42.95" customHeight="1">
      <c r="A345" t="s" s="30">
        <f>VLOOKUP(LEFT($A346,4),'Auto Responses'!$N$4:$O$38,2,0)&amp;""</f>
        <v>752</v>
      </c>
      <c r="B345" s="31"/>
      <c r="C345" t="s" s="59">
        <f>'Questions'!$S$2</f>
        <v>1356</v>
      </c>
      <c r="D345" t="s" s="59">
        <f>'Questions'!$T$2</f>
        <v>1357</v>
      </c>
      <c r="E345" s="380"/>
    </row>
    <row r="346" ht="65.25" customHeight="1">
      <c r="A346" t="s" s="278">
        <v>753</v>
      </c>
      <c r="B346" t="s" s="52">
        <f>VLOOKUP($A346,'Questions'!$A$3:$X$333,2,0)&amp;""</f>
        <v>1949</v>
      </c>
      <c r="C346" t="s" s="278">
        <f>VLOOKUP($A346,'Questions'!$A$3:$X$333,19,0)&amp;""</f>
        <v>1877</v>
      </c>
      <c r="D346" t="s" s="52">
        <f>VLOOKUP($A346,'Questions'!$A$3:$X$333,20,0)&amp;""</f>
        <v>1878</v>
      </c>
      <c r="E346" s="380"/>
    </row>
    <row r="347" ht="42.95" customHeight="1">
      <c r="A347" t="s" s="278">
        <v>755</v>
      </c>
      <c r="B347" t="s" s="52">
        <f>VLOOKUP($A347,'Questions'!$A$3:$X$333,2,0)&amp;""</f>
        <v>1950</v>
      </c>
      <c r="C347" t="s" s="278">
        <f>VLOOKUP($A347,'Questions'!$A$3:$X$333,19,0)&amp;""</f>
      </c>
      <c r="D347" t="s" s="52">
        <f>VLOOKUP($A347,'Questions'!$A$3:$X$333,20,0)&amp;""</f>
      </c>
      <c r="E347" s="380"/>
    </row>
    <row r="348" ht="42.95" customHeight="1">
      <c r="A348" t="s" s="278">
        <v>757</v>
      </c>
      <c r="B348" t="s" s="52">
        <f>VLOOKUP($A348,'Questions'!$A$3:$X$333,2,0)&amp;""</f>
        <v>1951</v>
      </c>
      <c r="C348" t="s" s="278">
        <f>VLOOKUP($A348,'Questions'!$A$3:$X$333,19,0)&amp;""</f>
      </c>
      <c r="D348" t="s" s="52">
        <f>VLOOKUP($A348,'Questions'!$A$3:$X$333,20,0)&amp;""</f>
      </c>
      <c r="E348" s="380"/>
    </row>
    <row r="349" ht="42.95" customHeight="1">
      <c r="A349" t="s" s="278">
        <v>759</v>
      </c>
      <c r="B349" t="s" s="52">
        <f>VLOOKUP($A349,'Questions'!$A$3:$X$333,2,0)&amp;""</f>
        <v>1952</v>
      </c>
      <c r="C349" t="s" s="278">
        <f>VLOOKUP($A349,'Questions'!$A$3:$X$333,19,0)&amp;""</f>
      </c>
      <c r="D349" t="s" s="52">
        <f>VLOOKUP($A349,'Questions'!$A$3:$X$333,20,0)&amp;""</f>
      </c>
      <c r="E349" s="380"/>
    </row>
    <row r="350" ht="42.95" customHeight="1">
      <c r="A350" t="s" s="278">
        <v>761</v>
      </c>
      <c r="B350" t="s" s="52">
        <f>VLOOKUP($A350,'Questions'!$A$3:$X$333,2,0)&amp;""</f>
        <v>1953</v>
      </c>
      <c r="C350" t="s" s="278">
        <f>VLOOKUP($A350,'Questions'!$A$3:$X$333,19,0)&amp;""</f>
      </c>
      <c r="D350" t="s" s="52">
        <f>VLOOKUP($A350,'Questions'!$A$3:$X$333,20,0)&amp;""</f>
      </c>
      <c r="E350" t="s" s="383">
        <v>1369</v>
      </c>
    </row>
    <row r="351" ht="42.95" customHeight="1">
      <c r="A351" t="s" s="30">
        <f>VLOOKUP(LEFT($A352,4),'Auto Responses'!$N$4:$O$38,2,0)&amp;""</f>
        <v>763</v>
      </c>
      <c r="B351" s="31"/>
      <c r="C351" t="s" s="59">
        <f>'Questions'!$S$2</f>
        <v>1356</v>
      </c>
      <c r="D351" t="s" s="59">
        <f>'Questions'!$T$2</f>
        <v>1357</v>
      </c>
      <c r="E351" s="380"/>
    </row>
    <row r="352" ht="42.95" customHeight="1">
      <c r="A352" t="s" s="278">
        <v>764</v>
      </c>
      <c r="B352" t="s" s="52">
        <f>VLOOKUP($A352,'Questions'!$A$3:$X$333,2,0)&amp;""</f>
        <v>1954</v>
      </c>
      <c r="C352" t="s" s="278">
        <f>VLOOKUP($A352,'Questions'!$A$3:$X$333,19,0)&amp;""</f>
        <v>1877</v>
      </c>
      <c r="D352" t="s" s="52">
        <f>VLOOKUP($A352,'Questions'!$A$3:$X$333,20,0)&amp;""</f>
        <v>1878</v>
      </c>
      <c r="E352" s="380"/>
    </row>
    <row r="353" ht="42.95" customHeight="1">
      <c r="A353" t="s" s="278">
        <v>766</v>
      </c>
      <c r="B353" t="s" s="52">
        <f>VLOOKUP($A353,'Questions'!$A$3:$X$333,2,0)&amp;""</f>
        <v>1955</v>
      </c>
      <c r="C353" t="s" s="278">
        <f>VLOOKUP($A353,'Questions'!$A$3:$X$333,19,0)&amp;""</f>
      </c>
      <c r="D353" t="s" s="52">
        <f>VLOOKUP($A353,'Questions'!$A$3:$X$333,20,0)&amp;""</f>
      </c>
      <c r="E353" s="380"/>
    </row>
    <row r="354" ht="42.95" customHeight="1">
      <c r="A354" t="s" s="278">
        <v>768</v>
      </c>
      <c r="B354" t="s" s="52">
        <f>VLOOKUP($A354,'Questions'!$A$3:$X$333,2,0)&amp;""</f>
        <v>1956</v>
      </c>
      <c r="C354" t="s" s="278">
        <f>VLOOKUP($A354,'Questions'!$A$3:$X$333,19,0)&amp;""</f>
      </c>
      <c r="D354" t="s" s="52">
        <f>VLOOKUP($A354,'Questions'!$A$3:$X$333,20,0)&amp;""</f>
      </c>
      <c r="E354" s="380"/>
    </row>
    <row r="355" ht="42.95" customHeight="1">
      <c r="A355" t="s" s="278">
        <v>770</v>
      </c>
      <c r="B355" t="s" s="52">
        <f>VLOOKUP($A355,'Questions'!$A$3:$X$333,2,0)&amp;""</f>
        <v>1957</v>
      </c>
      <c r="C355" t="s" s="278">
        <f>VLOOKUP($A355,'Questions'!$A$3:$X$333,19,0)&amp;""</f>
      </c>
      <c r="D355" t="s" s="52">
        <f>VLOOKUP($A355,'Questions'!$A$3:$X$333,20,0)&amp;""</f>
      </c>
      <c r="E355" s="380"/>
    </row>
    <row r="356" ht="42.95" customHeight="1">
      <c r="A356" t="s" s="278">
        <v>772</v>
      </c>
      <c r="B356" t="s" s="52">
        <f>VLOOKUP($A356,'Questions'!$A$3:$X$333,2,0)&amp;""</f>
        <v>1958</v>
      </c>
      <c r="C356" t="s" s="278">
        <f>VLOOKUP($A356,'Questions'!$A$3:$X$333,19,0)&amp;""</f>
      </c>
      <c r="D356" t="s" s="52">
        <f>VLOOKUP($A356,'Questions'!$A$3:$X$333,20,0)&amp;""</f>
      </c>
      <c r="E356" t="s" s="383">
        <v>1369</v>
      </c>
    </row>
    <row r="357" ht="42.95" customHeight="1">
      <c r="A357" t="s" s="30">
        <f>VLOOKUP(LEFT($A358,4),'Auto Responses'!$N$4:$O$38,2,0)&amp;""</f>
        <v>774</v>
      </c>
      <c r="B357" s="31"/>
      <c r="C357" t="s" s="59">
        <f>'Questions'!$S$2</f>
        <v>1356</v>
      </c>
      <c r="D357" t="s" s="59">
        <f>'Questions'!$T$2</f>
        <v>1357</v>
      </c>
      <c r="E357" s="380"/>
    </row>
    <row r="358" ht="42.95" customHeight="1">
      <c r="A358" t="s" s="278">
        <v>775</v>
      </c>
      <c r="B358" t="s" s="52">
        <f>VLOOKUP($A358,'Questions'!$A$3:$X$333,2,0)&amp;""</f>
        <v>1959</v>
      </c>
      <c r="C358" t="s" s="278">
        <f>VLOOKUP($A358,'Questions'!$A$3:$X$333,19,0)&amp;""</f>
        <v>1877</v>
      </c>
      <c r="D358" t="s" s="52">
        <f>VLOOKUP($A358,'Questions'!$A$3:$X$333,20,0)&amp;""</f>
        <v>1878</v>
      </c>
      <c r="E358" s="380"/>
    </row>
    <row r="359" ht="42.95" customHeight="1">
      <c r="A359" t="s" s="278">
        <v>777</v>
      </c>
      <c r="B359" t="s" s="52">
        <f>VLOOKUP($A359,'Questions'!$A$3:$X$333,2,0)&amp;""</f>
        <v>1960</v>
      </c>
      <c r="C359" t="s" s="278">
        <f>VLOOKUP($A359,'Questions'!$A$3:$X$333,19,0)&amp;""</f>
      </c>
      <c r="D359" t="s" s="52">
        <f>VLOOKUP($A359,'Questions'!$A$3:$X$333,20,0)&amp;""</f>
      </c>
      <c r="E359" s="380"/>
    </row>
    <row r="360" ht="42.95" customHeight="1">
      <c r="A360" t="s" s="278">
        <v>779</v>
      </c>
      <c r="B360" t="s" s="52">
        <f>VLOOKUP($A360,'Questions'!$A$3:$X$333,2,0)&amp;""</f>
        <v>1961</v>
      </c>
      <c r="C360" t="s" s="278">
        <f>VLOOKUP($A360,'Questions'!$A$3:$X$333,19,0)&amp;""</f>
      </c>
      <c r="D360" t="s" s="52">
        <f>VLOOKUP($A360,'Questions'!$A$3:$X$333,20,0)&amp;""</f>
      </c>
      <c r="E360" s="380"/>
    </row>
    <row r="361" ht="42.95" customHeight="1">
      <c r="A361" t="s" s="278">
        <v>781</v>
      </c>
      <c r="B361" t="s" s="52">
        <f>VLOOKUP($A361,'Questions'!$A$3:$X$333,2,0)&amp;""</f>
        <v>1962</v>
      </c>
      <c r="C361" t="s" s="278">
        <f>VLOOKUP($A361,'Questions'!$A$3:$X$333,19,0)&amp;""</f>
      </c>
      <c r="D361" t="s" s="52">
        <f>VLOOKUP($A361,'Questions'!$A$3:$X$333,20,0)&amp;""</f>
      </c>
      <c r="E361" s="380"/>
    </row>
    <row r="362" ht="42.95" customHeight="1">
      <c r="A362" t="s" s="278">
        <v>783</v>
      </c>
      <c r="B362" t="s" s="52">
        <f>VLOOKUP($A362,'Questions'!$A$3:$X$333,2,0)&amp;""</f>
        <v>1963</v>
      </c>
      <c r="C362" t="s" s="278">
        <f>VLOOKUP($A362,'Questions'!$A$3:$X$333,19,0)&amp;""</f>
      </c>
      <c r="D362" t="s" s="52">
        <f>VLOOKUP($A362,'Questions'!$A$3:$X$333,20,0)&amp;""</f>
      </c>
      <c r="E362" s="380"/>
    </row>
    <row r="363" ht="42.95" customHeight="1">
      <c r="A363" t="s" s="278">
        <v>785</v>
      </c>
      <c r="B363" t="s" s="52">
        <f>VLOOKUP($A363,'Questions'!$A$3:$X$333,2,0)&amp;""</f>
        <v>1964</v>
      </c>
      <c r="C363" t="s" s="278">
        <f>VLOOKUP($A363,'Questions'!$A$3:$X$333,19,0)&amp;""</f>
      </c>
      <c r="D363" t="s" s="52">
        <f>VLOOKUP($A363,'Questions'!$A$3:$X$333,20,0)&amp;""</f>
      </c>
      <c r="E363" s="380"/>
    </row>
    <row r="364" ht="42.95" customHeight="1">
      <c r="A364" t="s" s="278">
        <v>787</v>
      </c>
      <c r="B364" t="s" s="52">
        <f>VLOOKUP($A364,'Questions'!$A$3:$X$333,2,0)&amp;""</f>
        <v>1965</v>
      </c>
      <c r="C364" t="s" s="278">
        <f>VLOOKUP($A364,'Questions'!$A$3:$X$333,19,0)&amp;""</f>
      </c>
      <c r="D364" t="s" s="52">
        <f>VLOOKUP($A364,'Questions'!$A$3:$X$333,20,0)&amp;""</f>
      </c>
      <c r="E364" s="380"/>
    </row>
    <row r="365" ht="42.95" customHeight="1">
      <c r="A365" t="s" s="278">
        <v>789</v>
      </c>
      <c r="B365" t="s" s="52">
        <f>VLOOKUP($A365,'Questions'!$A$3:$X$333,2,0)&amp;""</f>
        <v>1966</v>
      </c>
      <c r="C365" t="s" s="278">
        <f>VLOOKUP($A365,'Questions'!$A$3:$X$333,19,0)&amp;""</f>
      </c>
      <c r="D365" t="s" s="52">
        <f>VLOOKUP($A365,'Questions'!$A$3:$X$333,20,0)&amp;""</f>
      </c>
      <c r="E365" t="s" s="383">
        <v>1369</v>
      </c>
    </row>
    <row r="366" ht="42.95" customHeight="1">
      <c r="A366" t="s" s="30">
        <f>VLOOKUP(LEFT($A367,4),'Auto Responses'!$N$4:$O$38,2,0)&amp;""</f>
        <v>791</v>
      </c>
      <c r="B366" s="31"/>
      <c r="C366" t="s" s="59">
        <f>'Questions'!$S$2</f>
        <v>1356</v>
      </c>
      <c r="D366" t="s" s="59">
        <f>'Questions'!$T$2</f>
        <v>1357</v>
      </c>
      <c r="E366" s="380"/>
    </row>
    <row r="367" ht="42.95" customHeight="1">
      <c r="A367" t="s" s="278">
        <v>792</v>
      </c>
      <c r="B367" t="s" s="52">
        <f>VLOOKUP($A367,'Questions'!$A$3:$X$333,2,0)&amp;""</f>
        <v>1967</v>
      </c>
      <c r="C367" t="s" s="278">
        <f>VLOOKUP($A367,'Questions'!$A$3:$X$333,19,0)&amp;""</f>
        <v>1877</v>
      </c>
      <c r="D367" t="s" s="52">
        <f>VLOOKUP($A367,'Questions'!$A$3:$X$333,20,0)&amp;""</f>
        <v>1878</v>
      </c>
      <c r="E367" s="380"/>
    </row>
    <row r="368" ht="42.95" customHeight="1">
      <c r="A368" t="s" s="278">
        <v>794</v>
      </c>
      <c r="B368" t="s" s="52">
        <f>VLOOKUP($A368,'Questions'!$A$3:$X$333,2,0)&amp;""</f>
        <v>1968</v>
      </c>
      <c r="C368" t="s" s="278">
        <f>VLOOKUP($A368,'Questions'!$A$3:$X$333,19,0)&amp;""</f>
      </c>
      <c r="D368" t="s" s="52">
        <f>VLOOKUP($A368,'Questions'!$A$3:$X$333,20,0)&amp;""</f>
      </c>
      <c r="E368" s="380"/>
    </row>
    <row r="369" ht="42.95" customHeight="1">
      <c r="A369" t="s" s="278">
        <v>796</v>
      </c>
      <c r="B369" t="s" s="52">
        <f>VLOOKUP($A369,'Questions'!$A$3:$X$333,2,0)&amp;""</f>
        <v>1969</v>
      </c>
      <c r="C369" t="s" s="278">
        <f>VLOOKUP($A369,'Questions'!$A$3:$X$333,19,0)&amp;""</f>
      </c>
      <c r="D369" t="s" s="52">
        <f>VLOOKUP($A369,'Questions'!$A$3:$X$333,20,0)&amp;""</f>
      </c>
      <c r="E369" s="380"/>
    </row>
    <row r="370" ht="42.95" customHeight="1">
      <c r="A370" t="s" s="278">
        <v>798</v>
      </c>
      <c r="B370" t="s" s="52">
        <f>VLOOKUP($A370,'Questions'!$A$3:$X$333,2,0)&amp;""</f>
        <v>1970</v>
      </c>
      <c r="C370" t="s" s="278">
        <f>VLOOKUP($A370,'Questions'!$A$3:$X$333,19,0)&amp;""</f>
      </c>
      <c r="D370" t="s" s="52">
        <f>VLOOKUP($A370,'Questions'!$A$3:$X$333,20,0)&amp;""</f>
      </c>
      <c r="E370" s="380"/>
    </row>
    <row r="371" ht="42.95" customHeight="1">
      <c r="A371" t="s" s="278">
        <v>800</v>
      </c>
      <c r="B371" t="s" s="52">
        <f>VLOOKUP($A371,'Questions'!$A$3:$X$333,2,0)&amp;""</f>
        <v>1971</v>
      </c>
      <c r="C371" t="s" s="278">
        <f>VLOOKUP($A371,'Questions'!$A$3:$X$333,19,0)&amp;""</f>
      </c>
      <c r="D371" t="s" s="52">
        <f>VLOOKUP($A371,'Questions'!$A$3:$X$333,20,0)&amp;""</f>
      </c>
      <c r="E371" s="380"/>
    </row>
    <row r="372" ht="42.95" customHeight="1">
      <c r="A372" t="s" s="278">
        <v>802</v>
      </c>
      <c r="B372" t="s" s="52">
        <f>VLOOKUP($A372,'Questions'!$A$3:$X$333,2,0)&amp;""</f>
        <v>1972</v>
      </c>
      <c r="C372" t="s" s="278">
        <f>VLOOKUP($A372,'Questions'!$A$3:$X$333,19,0)&amp;""</f>
      </c>
      <c r="D372" t="s" s="52">
        <f>VLOOKUP($A372,'Questions'!$A$3:$X$333,20,0)&amp;""</f>
      </c>
      <c r="E372" t="s" s="383">
        <v>1369</v>
      </c>
    </row>
    <row r="373" ht="18" customHeight="1">
      <c r="A373" t="s" s="397">
        <v>804</v>
      </c>
      <c r="B373" s="398"/>
      <c r="C373" s="399"/>
      <c r="D373" s="400"/>
      <c r="E373" s="160"/>
    </row>
  </sheetData>
  <hyperlinks>
    <hyperlink ref="A3" r:id="rId1" location="" tooltip="" display="Connect with your higher education peers by joining the EDUCAUSE HECVAT Users Community Group"/>
    <hyperlink ref="A4" r:id="rId2" location="" tooltip="" display="You can find full tutorials on the HECVAT at educause.edu/HECVAT"/>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3.xml><?xml version="1.0" encoding="utf-8"?>
<worksheet xmlns:r="http://schemas.openxmlformats.org/officeDocument/2006/relationships" xmlns="http://schemas.openxmlformats.org/spreadsheetml/2006/main">
  <dimension ref="A1:X963"/>
  <sheetViews>
    <sheetView workbookViewId="0" showGridLines="0" defaultGridColor="1"/>
  </sheetViews>
  <sheetFormatPr defaultColWidth="8.75" defaultRowHeight="15.75" customHeight="1" outlineLevelRow="0" outlineLevelCol="0"/>
  <cols>
    <col min="1" max="1" width="8.875" style="401" customWidth="1"/>
    <col min="2" max="2" width="35.75" style="401" customWidth="1"/>
    <col min="3" max="3" width="6.25" style="401" customWidth="1"/>
    <col min="4" max="4" width="5.875" style="401" customWidth="1"/>
    <col min="5" max="5" width="6.75" style="401" customWidth="1"/>
    <col min="6" max="6" width="7.25" style="401" customWidth="1"/>
    <col min="7" max="7" width="7.375" style="401" customWidth="1"/>
    <col min="8" max="9" width="7.5" style="401" customWidth="1"/>
    <col min="10" max="10" width="6.875" style="401" customWidth="1"/>
    <col min="11" max="11" width="15.375" style="401" customWidth="1"/>
    <col min="12" max="12" width="12.75" style="401" customWidth="1"/>
    <col min="13" max="13" width="8.875" style="401" customWidth="1"/>
    <col min="14" max="20" width="18.25" style="401" customWidth="1"/>
    <col min="21" max="22" width="8.875" style="401" customWidth="1"/>
    <col min="23" max="23" width="10.875" style="401" customWidth="1"/>
    <col min="24" max="24" width="11.25" style="401" customWidth="1"/>
    <col min="25" max="16384" width="8.75" style="401" customWidth="1"/>
  </cols>
  <sheetData>
    <row r="1" ht="15.75" customHeight="1" hidden="1">
      <c r="A1" t="s" s="402">
        <v>1973</v>
      </c>
      <c r="B1" s="403"/>
      <c r="C1" s="404"/>
      <c r="D1" s="404"/>
      <c r="E1" s="404"/>
      <c r="F1" s="404"/>
      <c r="G1" s="404"/>
      <c r="H1" s="404"/>
      <c r="I1" s="404"/>
      <c r="J1" s="404"/>
      <c r="K1" s="404"/>
      <c r="L1" s="404"/>
      <c r="M1" s="404"/>
      <c r="N1" s="404"/>
      <c r="O1" s="404"/>
      <c r="P1" s="404"/>
      <c r="Q1" s="404"/>
      <c r="R1" s="404"/>
      <c r="S1" s="404"/>
      <c r="T1" s="404"/>
      <c r="U1" s="404"/>
      <c r="V1" s="404"/>
      <c r="W1" s="404"/>
      <c r="X1" s="404"/>
    </row>
    <row r="2" ht="30" customHeight="1">
      <c r="A2" t="s" s="405">
        <v>1974</v>
      </c>
      <c r="B2" t="s" s="405">
        <v>1029</v>
      </c>
      <c r="C2" t="s" s="406">
        <v>1975</v>
      </c>
      <c r="D2" t="s" s="406">
        <v>1976</v>
      </c>
      <c r="E2" t="s" s="406">
        <v>1977</v>
      </c>
      <c r="F2" t="s" s="406">
        <v>1978</v>
      </c>
      <c r="G2" t="s" s="406">
        <v>1979</v>
      </c>
      <c r="H2" t="s" s="406">
        <v>1980</v>
      </c>
      <c r="I2" t="s" s="406">
        <v>1981</v>
      </c>
      <c r="J2" t="s" s="406">
        <v>1982</v>
      </c>
      <c r="K2" t="s" s="407">
        <v>1983</v>
      </c>
      <c r="L2" t="s" s="406">
        <v>1984</v>
      </c>
      <c r="M2" t="s" s="408">
        <v>1985</v>
      </c>
      <c r="N2" t="s" s="406">
        <v>1986</v>
      </c>
      <c r="O2" t="s" s="406">
        <v>1987</v>
      </c>
      <c r="P2" t="s" s="406">
        <v>1988</v>
      </c>
      <c r="Q2" t="s" s="406">
        <v>1989</v>
      </c>
      <c r="R2" t="s" s="406">
        <v>1990</v>
      </c>
      <c r="S2" t="s" s="409">
        <v>1991</v>
      </c>
      <c r="T2" t="s" s="409">
        <v>1992</v>
      </c>
      <c r="U2" t="s" s="410">
        <v>1031</v>
      </c>
      <c r="V2" t="s" s="410">
        <v>1993</v>
      </c>
      <c r="W2" t="s" s="410">
        <v>1033</v>
      </c>
      <c r="X2" t="s" s="410">
        <v>1994</v>
      </c>
    </row>
    <row r="3" ht="14.25" customHeight="1">
      <c r="A3" t="s" s="411">
        <v>13</v>
      </c>
      <c r="B3" t="s" s="411">
        <v>1995</v>
      </c>
      <c r="C3" s="412">
        <v>1</v>
      </c>
      <c r="D3" s="412">
        <v>1</v>
      </c>
      <c r="E3" s="412">
        <v>1</v>
      </c>
      <c r="F3" s="412">
        <v>1</v>
      </c>
      <c r="G3" s="412">
        <v>1</v>
      </c>
      <c r="H3" s="412">
        <v>1</v>
      </c>
      <c r="I3" s="412">
        <v>1</v>
      </c>
      <c r="J3" s="412">
        <v>1</v>
      </c>
      <c r="K3" t="s" s="411">
        <v>1996</v>
      </c>
      <c r="L3" t="s" s="411">
        <v>1997</v>
      </c>
      <c r="M3" s="412">
        <v>0</v>
      </c>
      <c r="N3" s="413"/>
      <c r="O3" s="413"/>
      <c r="P3" s="413"/>
      <c r="Q3" s="413"/>
      <c r="R3" s="413"/>
      <c r="S3" s="413"/>
      <c r="T3" s="413"/>
      <c r="U3" t="s" s="411">
        <v>1998</v>
      </c>
      <c r="V3" s="413"/>
      <c r="W3" s="413"/>
      <c r="X3" s="412">
        <f>IF($W3="Critical Importance",20,IF($W3="Minor Importance",5,10))</f>
        <v>10</v>
      </c>
    </row>
    <row r="4" ht="14.25" customHeight="1">
      <c r="A4" t="s" s="411">
        <v>16</v>
      </c>
      <c r="B4" t="s" s="411">
        <v>1999</v>
      </c>
      <c r="C4" s="412">
        <v>1</v>
      </c>
      <c r="D4" s="412">
        <v>1</v>
      </c>
      <c r="E4" s="412">
        <v>1</v>
      </c>
      <c r="F4" s="412">
        <v>1</v>
      </c>
      <c r="G4" s="412">
        <v>1</v>
      </c>
      <c r="H4" s="412">
        <v>1</v>
      </c>
      <c r="I4" s="412">
        <v>1</v>
      </c>
      <c r="J4" s="412">
        <v>1</v>
      </c>
      <c r="K4" t="s" s="411">
        <v>1996</v>
      </c>
      <c r="L4" t="s" s="411">
        <v>1997</v>
      </c>
      <c r="M4" t="s" s="411">
        <v>2000</v>
      </c>
      <c r="N4" s="413"/>
      <c r="O4" s="413"/>
      <c r="P4" s="413"/>
      <c r="Q4" s="413"/>
      <c r="R4" s="413"/>
      <c r="S4" s="413"/>
      <c r="T4" s="413"/>
      <c r="U4" t="s" s="411">
        <v>1998</v>
      </c>
      <c r="V4" s="413"/>
      <c r="W4" s="413"/>
      <c r="X4" s="412">
        <f>IF($W4="Critical Importance",20,IF($W4="Minor Importance",5,10))</f>
        <v>10</v>
      </c>
    </row>
    <row r="5" ht="14.25" customHeight="1">
      <c r="A5" t="s" s="411">
        <v>19</v>
      </c>
      <c r="B5" t="s" s="411">
        <v>2001</v>
      </c>
      <c r="C5" s="412">
        <v>1</v>
      </c>
      <c r="D5" s="412">
        <v>1</v>
      </c>
      <c r="E5" s="412">
        <v>1</v>
      </c>
      <c r="F5" s="412">
        <v>1</v>
      </c>
      <c r="G5" s="412">
        <v>1</v>
      </c>
      <c r="H5" s="412">
        <v>1</v>
      </c>
      <c r="I5" s="412">
        <v>1</v>
      </c>
      <c r="J5" s="412">
        <v>1</v>
      </c>
      <c r="K5" t="s" s="411">
        <v>1996</v>
      </c>
      <c r="L5" t="s" s="411">
        <v>1997</v>
      </c>
      <c r="M5" t="s" s="411">
        <v>2000</v>
      </c>
      <c r="N5" s="413"/>
      <c r="O5" s="413"/>
      <c r="P5" s="413"/>
      <c r="Q5" s="413"/>
      <c r="R5" s="413"/>
      <c r="S5" s="413"/>
      <c r="T5" s="413"/>
      <c r="U5" t="s" s="411">
        <v>1998</v>
      </c>
      <c r="V5" s="413"/>
      <c r="W5" s="413"/>
      <c r="X5" s="412">
        <f>IF($W5="Critical Importance",20,IF($W5="Minor Importance",5,10))</f>
        <v>10</v>
      </c>
    </row>
    <row r="6" ht="14.25" customHeight="1">
      <c r="A6" t="s" s="411">
        <v>22</v>
      </c>
      <c r="B6" t="s" s="411">
        <v>2002</v>
      </c>
      <c r="C6" s="412">
        <v>1</v>
      </c>
      <c r="D6" s="412">
        <v>1</v>
      </c>
      <c r="E6" s="412">
        <v>0</v>
      </c>
      <c r="F6" s="412">
        <v>0</v>
      </c>
      <c r="G6" s="412">
        <v>0</v>
      </c>
      <c r="H6" s="412">
        <v>0</v>
      </c>
      <c r="I6" s="412">
        <v>0</v>
      </c>
      <c r="J6" s="412">
        <v>0</v>
      </c>
      <c r="K6" t="s" s="411">
        <v>1996</v>
      </c>
      <c r="L6" t="s" s="411">
        <v>1997</v>
      </c>
      <c r="M6" t="s" s="411">
        <v>2000</v>
      </c>
      <c r="N6" s="413"/>
      <c r="O6" s="413"/>
      <c r="P6" s="413"/>
      <c r="Q6" s="413"/>
      <c r="R6" s="413"/>
      <c r="S6" s="413"/>
      <c r="T6" s="413"/>
      <c r="U6" t="s" s="411">
        <v>1998</v>
      </c>
      <c r="V6" s="413"/>
      <c r="W6" s="413"/>
      <c r="X6" s="412">
        <f>IF($W6="Critical Importance",20,IF($W6="Minor Importance",5,10))</f>
        <v>10</v>
      </c>
    </row>
    <row r="7" ht="14.25" customHeight="1">
      <c r="A7" t="s" s="411">
        <v>25</v>
      </c>
      <c r="B7" t="s" s="411">
        <v>2003</v>
      </c>
      <c r="C7" s="412">
        <v>1</v>
      </c>
      <c r="D7" s="412">
        <v>1</v>
      </c>
      <c r="E7" s="412">
        <v>0</v>
      </c>
      <c r="F7" s="412">
        <v>0</v>
      </c>
      <c r="G7" s="412">
        <v>0</v>
      </c>
      <c r="H7" s="412">
        <v>0</v>
      </c>
      <c r="I7" s="412">
        <v>0</v>
      </c>
      <c r="J7" s="412">
        <v>0</v>
      </c>
      <c r="K7" t="s" s="411">
        <v>1996</v>
      </c>
      <c r="L7" t="s" s="411">
        <v>1997</v>
      </c>
      <c r="M7" t="s" s="411">
        <v>2000</v>
      </c>
      <c r="N7" s="413"/>
      <c r="O7" s="413"/>
      <c r="P7" s="413"/>
      <c r="Q7" s="413"/>
      <c r="R7" s="413"/>
      <c r="S7" s="413"/>
      <c r="T7" s="413"/>
      <c r="U7" t="s" s="411">
        <v>1998</v>
      </c>
      <c r="V7" s="413"/>
      <c r="W7" s="413"/>
      <c r="X7" s="412">
        <f>IF($W7="Critical Importance",20,IF($W7="Minor Importance",5,10))</f>
        <v>10</v>
      </c>
    </row>
    <row r="8" ht="14.25" customHeight="1">
      <c r="A8" t="s" s="411">
        <v>28</v>
      </c>
      <c r="B8" t="s" s="411">
        <v>2004</v>
      </c>
      <c r="C8" s="412">
        <v>1</v>
      </c>
      <c r="D8" s="412">
        <v>1</v>
      </c>
      <c r="E8" s="412">
        <v>0</v>
      </c>
      <c r="F8" s="412">
        <v>0</v>
      </c>
      <c r="G8" s="412">
        <v>0</v>
      </c>
      <c r="H8" s="412">
        <v>0</v>
      </c>
      <c r="I8" s="412">
        <v>0</v>
      </c>
      <c r="J8" s="412">
        <v>0</v>
      </c>
      <c r="K8" t="s" s="411">
        <v>1996</v>
      </c>
      <c r="L8" t="s" s="411">
        <v>1997</v>
      </c>
      <c r="M8" t="s" s="411">
        <v>2000</v>
      </c>
      <c r="N8" s="413"/>
      <c r="O8" s="413"/>
      <c r="P8" s="413"/>
      <c r="Q8" s="413"/>
      <c r="R8" s="413"/>
      <c r="S8" s="413"/>
      <c r="T8" s="413"/>
      <c r="U8" t="s" s="411">
        <v>1998</v>
      </c>
      <c r="V8" s="413"/>
      <c r="W8" s="413"/>
      <c r="X8" s="412">
        <f>IF($W8="Critical Importance",20,IF($W8="Minor Importance",5,10))</f>
        <v>10</v>
      </c>
    </row>
    <row r="9" ht="14.25" customHeight="1">
      <c r="A9" t="s" s="411">
        <v>31</v>
      </c>
      <c r="B9" t="s" s="411">
        <v>2005</v>
      </c>
      <c r="C9" s="412">
        <v>1</v>
      </c>
      <c r="D9" s="412">
        <v>1</v>
      </c>
      <c r="E9" s="412">
        <v>0</v>
      </c>
      <c r="F9" s="412">
        <v>0</v>
      </c>
      <c r="G9" s="412">
        <v>0</v>
      </c>
      <c r="H9" s="412">
        <v>0</v>
      </c>
      <c r="I9" s="412">
        <v>0</v>
      </c>
      <c r="J9" s="412">
        <v>0</v>
      </c>
      <c r="K9" t="s" s="411">
        <v>1996</v>
      </c>
      <c r="L9" t="s" s="411">
        <v>1997</v>
      </c>
      <c r="M9" t="s" s="411">
        <v>2000</v>
      </c>
      <c r="N9" s="413"/>
      <c r="O9" s="413"/>
      <c r="P9" s="413"/>
      <c r="Q9" s="413"/>
      <c r="R9" s="413"/>
      <c r="S9" s="413"/>
      <c r="T9" s="413"/>
      <c r="U9" t="s" s="411">
        <v>1998</v>
      </c>
      <c r="V9" s="413"/>
      <c r="W9" s="413"/>
      <c r="X9" s="412">
        <f>IF($W9="Critical Importance",20,IF($W9="Minor Importance",5,10))</f>
        <v>10</v>
      </c>
    </row>
    <row r="10" ht="14.25" customHeight="1">
      <c r="A10" t="s" s="411">
        <v>34</v>
      </c>
      <c r="B10" t="s" s="411">
        <v>2006</v>
      </c>
      <c r="C10" s="412">
        <v>1</v>
      </c>
      <c r="D10" s="412">
        <v>1</v>
      </c>
      <c r="E10" s="412">
        <v>1</v>
      </c>
      <c r="F10" s="412">
        <v>1</v>
      </c>
      <c r="G10" s="412">
        <v>1</v>
      </c>
      <c r="H10" s="412">
        <v>1</v>
      </c>
      <c r="I10" s="412">
        <v>1</v>
      </c>
      <c r="J10" s="412">
        <v>1</v>
      </c>
      <c r="K10" t="s" s="411">
        <v>1996</v>
      </c>
      <c r="L10" t="s" s="411">
        <v>1997</v>
      </c>
      <c r="M10" s="413"/>
      <c r="N10" s="413"/>
      <c r="O10" s="413"/>
      <c r="P10" s="413"/>
      <c r="Q10" s="413"/>
      <c r="R10" s="413"/>
      <c r="S10" s="413"/>
      <c r="T10" s="413"/>
      <c r="U10" t="s" s="411">
        <v>1998</v>
      </c>
      <c r="V10" s="413"/>
      <c r="W10" s="413"/>
      <c r="X10" s="412">
        <f>IF($W10="Critical Importance",20,IF($W10="Minor Importance",5,10))</f>
        <v>10</v>
      </c>
    </row>
    <row r="11" ht="57" customHeight="1">
      <c r="A11" t="s" s="411">
        <v>37</v>
      </c>
      <c r="B11" t="s" s="411">
        <v>2007</v>
      </c>
      <c r="C11" s="412">
        <v>1</v>
      </c>
      <c r="D11" s="412">
        <v>0</v>
      </c>
      <c r="E11" s="412">
        <v>0</v>
      </c>
      <c r="F11" s="412">
        <v>0</v>
      </c>
      <c r="G11" s="412">
        <v>0</v>
      </c>
      <c r="H11" s="412">
        <v>0</v>
      </c>
      <c r="I11" s="412">
        <v>0</v>
      </c>
      <c r="J11" s="412">
        <v>1</v>
      </c>
      <c r="K11" t="s" s="411">
        <v>1996</v>
      </c>
      <c r="L11" t="s" s="411">
        <v>1997</v>
      </c>
      <c r="M11" t="s" s="411">
        <v>2000</v>
      </c>
      <c r="N11" s="413"/>
      <c r="O11" s="413"/>
      <c r="P11" s="413"/>
      <c r="Q11" s="413"/>
      <c r="R11" s="413"/>
      <c r="S11" t="s" s="411">
        <v>2008</v>
      </c>
      <c r="T11" t="s" s="411">
        <v>2009</v>
      </c>
      <c r="U11" t="s" s="411">
        <v>1998</v>
      </c>
      <c r="V11" s="413"/>
      <c r="W11" s="413"/>
      <c r="X11" s="412">
        <f>IF($W11="Critical Importance",20,IF($W11="Minor Importance",5,10))</f>
        <v>10</v>
      </c>
    </row>
    <row r="12" ht="242.25" customHeight="1">
      <c r="A12" t="s" s="411">
        <v>45</v>
      </c>
      <c r="B12" t="s" s="411">
        <v>2010</v>
      </c>
      <c r="C12" s="412">
        <v>1</v>
      </c>
      <c r="D12" s="412">
        <v>0</v>
      </c>
      <c r="E12" s="412">
        <v>0</v>
      </c>
      <c r="F12" s="412">
        <v>0</v>
      </c>
      <c r="G12" s="412">
        <v>0</v>
      </c>
      <c r="H12" s="412">
        <v>0</v>
      </c>
      <c r="I12" s="412">
        <v>0</v>
      </c>
      <c r="J12" s="412">
        <v>1</v>
      </c>
      <c r="K12" s="413"/>
      <c r="L12" t="s" s="411">
        <v>2011</v>
      </c>
      <c r="M12" t="s" s="411">
        <v>2000</v>
      </c>
      <c r="N12" s="413"/>
      <c r="O12" s="413"/>
      <c r="P12" t="s" s="411">
        <v>2012</v>
      </c>
      <c r="Q12" t="s" s="411">
        <v>2013</v>
      </c>
      <c r="R12" s="413"/>
      <c r="S12" t="s" s="411">
        <v>2014</v>
      </c>
      <c r="T12" t="s" s="411">
        <v>2015</v>
      </c>
      <c r="U12" t="s" s="411">
        <v>47</v>
      </c>
      <c r="V12" t="s" s="411">
        <v>2000</v>
      </c>
      <c r="W12" t="s" s="411">
        <v>2016</v>
      </c>
      <c r="X12" s="412">
        <f>IF($W12="Critical Importance",20,IF($W12="Minor Importance",5,10))</f>
        <v>20</v>
      </c>
    </row>
    <row r="13" ht="114" customHeight="1">
      <c r="A13" t="s" s="411">
        <v>50</v>
      </c>
      <c r="B13" t="s" s="411">
        <v>2017</v>
      </c>
      <c r="C13" s="412">
        <v>1</v>
      </c>
      <c r="D13" s="412">
        <v>0</v>
      </c>
      <c r="E13" s="412">
        <v>0</v>
      </c>
      <c r="F13" s="412">
        <v>0</v>
      </c>
      <c r="G13" s="412">
        <v>0</v>
      </c>
      <c r="H13" s="412">
        <v>0</v>
      </c>
      <c r="I13" s="412">
        <v>0</v>
      </c>
      <c r="J13" s="412">
        <v>1</v>
      </c>
      <c r="K13" s="413"/>
      <c r="L13" t="s" s="411">
        <v>1998</v>
      </c>
      <c r="M13" t="s" s="411">
        <v>2000</v>
      </c>
      <c r="N13" s="413"/>
      <c r="O13" t="s" s="411">
        <v>2018</v>
      </c>
      <c r="P13" s="413"/>
      <c r="Q13" s="413"/>
      <c r="R13" s="413"/>
      <c r="S13" t="s" s="411">
        <v>2019</v>
      </c>
      <c r="T13" t="s" s="411">
        <v>2020</v>
      </c>
      <c r="U13" t="s" s="411">
        <v>1998</v>
      </c>
      <c r="V13" t="s" s="411">
        <v>2000</v>
      </c>
      <c r="W13" t="s" s="411">
        <v>2021</v>
      </c>
      <c r="X13" s="412">
        <f>IF($W13="Critical Importance",20,IF($W13="Minor Importance",5,10))</f>
        <v>5</v>
      </c>
    </row>
    <row r="14" ht="171" customHeight="1">
      <c r="A14" t="s" s="411">
        <v>54</v>
      </c>
      <c r="B14" t="s" s="411">
        <v>2022</v>
      </c>
      <c r="C14" s="412">
        <v>1</v>
      </c>
      <c r="D14" s="412">
        <v>0</v>
      </c>
      <c r="E14" s="412">
        <v>0</v>
      </c>
      <c r="F14" s="412">
        <v>0</v>
      </c>
      <c r="G14" s="412">
        <v>0</v>
      </c>
      <c r="H14" s="412">
        <v>0</v>
      </c>
      <c r="I14" s="412">
        <v>0</v>
      </c>
      <c r="J14" s="412">
        <v>1</v>
      </c>
      <c r="K14" s="413"/>
      <c r="L14" t="s" s="411">
        <v>2011</v>
      </c>
      <c r="M14" t="s" s="411">
        <v>2000</v>
      </c>
      <c r="N14" s="413"/>
      <c r="O14" s="413"/>
      <c r="P14" t="s" s="411">
        <v>2023</v>
      </c>
      <c r="Q14" s="413"/>
      <c r="R14" s="413"/>
      <c r="S14" t="s" s="411">
        <v>2024</v>
      </c>
      <c r="T14" t="s" s="411">
        <v>2025</v>
      </c>
      <c r="U14" t="s" s="411">
        <v>47</v>
      </c>
      <c r="V14" t="s" s="411">
        <v>2000</v>
      </c>
      <c r="W14" t="s" s="411">
        <v>2021</v>
      </c>
      <c r="X14" s="412">
        <f>IF($W14="Critical Importance",20,IF($W14="Minor Importance",5,10))</f>
        <v>5</v>
      </c>
    </row>
    <row r="15" ht="228" customHeight="1">
      <c r="A15" t="s" s="411">
        <v>57</v>
      </c>
      <c r="B15" t="s" s="411">
        <v>2026</v>
      </c>
      <c r="C15" s="412">
        <v>1</v>
      </c>
      <c r="D15" s="412">
        <v>0</v>
      </c>
      <c r="E15" s="412">
        <v>0</v>
      </c>
      <c r="F15" s="412">
        <v>0</v>
      </c>
      <c r="G15" s="412">
        <v>0</v>
      </c>
      <c r="H15" s="412">
        <v>0</v>
      </c>
      <c r="I15" s="412">
        <v>0</v>
      </c>
      <c r="J15" s="412">
        <v>1</v>
      </c>
      <c r="K15" s="413"/>
      <c r="L15" t="s" s="411">
        <v>2011</v>
      </c>
      <c r="M15" t="s" s="411">
        <v>2000</v>
      </c>
      <c r="N15" s="413"/>
      <c r="O15" s="413"/>
      <c r="P15" t="s" s="411">
        <v>2027</v>
      </c>
      <c r="Q15" t="s" s="411">
        <v>2028</v>
      </c>
      <c r="R15" s="413"/>
      <c r="S15" t="s" s="411">
        <v>2029</v>
      </c>
      <c r="T15" t="s" s="411">
        <v>2030</v>
      </c>
      <c r="U15" t="s" s="411">
        <v>47</v>
      </c>
      <c r="V15" t="s" s="411">
        <v>2000</v>
      </c>
      <c r="W15" t="s" s="411">
        <v>2021</v>
      </c>
      <c r="X15" s="412">
        <f>IF($W15="Critical Importance",20,IF($W15="Minor Importance",5,10))</f>
        <v>5</v>
      </c>
    </row>
    <row r="16" ht="199.5" customHeight="1">
      <c r="A16" t="s" s="411">
        <v>61</v>
      </c>
      <c r="B16" t="s" s="411">
        <v>2031</v>
      </c>
      <c r="C16" s="412">
        <v>1</v>
      </c>
      <c r="D16" s="412">
        <v>0</v>
      </c>
      <c r="E16" s="412">
        <v>0</v>
      </c>
      <c r="F16" s="412">
        <v>0</v>
      </c>
      <c r="G16" s="412">
        <v>0</v>
      </c>
      <c r="H16" s="412">
        <v>0</v>
      </c>
      <c r="I16" s="412">
        <v>0</v>
      </c>
      <c r="J16" s="412">
        <v>0</v>
      </c>
      <c r="K16" s="413"/>
      <c r="L16" t="s" s="411">
        <v>1997</v>
      </c>
      <c r="M16" s="412">
        <v>0</v>
      </c>
      <c r="N16" s="413"/>
      <c r="O16" t="s" s="411">
        <v>2032</v>
      </c>
      <c r="P16" s="413"/>
      <c r="Q16" s="413"/>
      <c r="R16" s="413"/>
      <c r="S16" t="s" s="411">
        <v>2033</v>
      </c>
      <c r="T16" t="s" s="411">
        <v>2034</v>
      </c>
      <c r="U16" t="s" s="411">
        <v>1998</v>
      </c>
      <c r="V16" s="412">
        <v>0</v>
      </c>
      <c r="W16" t="s" s="411">
        <v>2021</v>
      </c>
      <c r="X16" s="412">
        <f>IF($W16="Critical Importance",20,IF($W16="Minor Importance",5,10))</f>
        <v>5</v>
      </c>
    </row>
    <row r="17" ht="42.75" customHeight="1">
      <c r="A17" t="s" s="411">
        <v>66</v>
      </c>
      <c r="B17" t="s" s="411">
        <v>2035</v>
      </c>
      <c r="C17" s="412">
        <v>1</v>
      </c>
      <c r="D17" s="412">
        <v>0</v>
      </c>
      <c r="E17" s="412">
        <v>1</v>
      </c>
      <c r="F17" s="412">
        <v>1</v>
      </c>
      <c r="G17" s="412">
        <v>0</v>
      </c>
      <c r="H17" s="412">
        <v>0</v>
      </c>
      <c r="I17" s="412">
        <v>0</v>
      </c>
      <c r="J17" s="412">
        <v>0</v>
      </c>
      <c r="K17" t="s" s="411">
        <v>1996</v>
      </c>
      <c r="L17" t="s" s="411">
        <v>1997</v>
      </c>
      <c r="M17" s="413"/>
      <c r="N17" s="413"/>
      <c r="O17" t="s" s="411">
        <v>1024</v>
      </c>
      <c r="P17" t="s" s="411">
        <v>2036</v>
      </c>
      <c r="Q17" t="s" s="411">
        <v>2037</v>
      </c>
      <c r="R17" s="413"/>
      <c r="S17" s="413"/>
      <c r="T17" s="413"/>
      <c r="U17" t="s" s="411">
        <v>1998</v>
      </c>
      <c r="V17" s="413"/>
      <c r="W17" s="413"/>
      <c r="X17" s="412">
        <f>IF($W17="Critical Importance",20,IF($W17="Minor Importance",5,10))</f>
        <v>10</v>
      </c>
    </row>
    <row r="18" ht="71.25" customHeight="1">
      <c r="A18" t="s" s="411">
        <v>70</v>
      </c>
      <c r="B18" t="s" s="411">
        <v>2038</v>
      </c>
      <c r="C18" s="412">
        <v>1</v>
      </c>
      <c r="D18" s="412">
        <v>0</v>
      </c>
      <c r="E18" s="412">
        <v>0</v>
      </c>
      <c r="F18" s="412">
        <v>0</v>
      </c>
      <c r="G18" s="412">
        <v>1</v>
      </c>
      <c r="H18" s="412">
        <v>0</v>
      </c>
      <c r="I18" s="412">
        <v>0</v>
      </c>
      <c r="J18" s="412">
        <v>0</v>
      </c>
      <c r="K18" t="s" s="411">
        <v>1996</v>
      </c>
      <c r="L18" t="s" s="411">
        <v>1997</v>
      </c>
      <c r="M18" s="413"/>
      <c r="N18" s="413"/>
      <c r="O18" t="s" s="411">
        <v>2039</v>
      </c>
      <c r="P18" t="s" s="411">
        <v>2040</v>
      </c>
      <c r="Q18" t="s" s="411">
        <v>2041</v>
      </c>
      <c r="R18" s="413"/>
      <c r="S18" s="413"/>
      <c r="T18" s="413"/>
      <c r="U18" t="s" s="411">
        <v>1998</v>
      </c>
      <c r="V18" s="413"/>
      <c r="W18" s="413"/>
      <c r="X18" s="412">
        <f>IF($W18="Critical Importance",20,IF($W18="Minor Importance",5,10))</f>
        <v>10</v>
      </c>
    </row>
    <row r="19" ht="42.75" customHeight="1">
      <c r="A19" t="s" s="411">
        <v>73</v>
      </c>
      <c r="B19" t="s" s="411">
        <v>2042</v>
      </c>
      <c r="C19" s="412">
        <v>1</v>
      </c>
      <c r="D19" s="412">
        <v>0</v>
      </c>
      <c r="E19" s="412">
        <v>0</v>
      </c>
      <c r="F19" s="412">
        <v>0</v>
      </c>
      <c r="G19" s="412">
        <v>0</v>
      </c>
      <c r="H19" s="412">
        <v>1</v>
      </c>
      <c r="I19" s="412">
        <v>0</v>
      </c>
      <c r="J19" s="412">
        <v>0</v>
      </c>
      <c r="K19" t="s" s="411">
        <v>1996</v>
      </c>
      <c r="L19" t="s" s="411">
        <v>1997</v>
      </c>
      <c r="M19" s="413"/>
      <c r="N19" s="413"/>
      <c r="O19" s="413"/>
      <c r="P19" t="s" s="411">
        <v>2043</v>
      </c>
      <c r="Q19" t="s" s="411">
        <v>2044</v>
      </c>
      <c r="R19" s="413"/>
      <c r="S19" s="413"/>
      <c r="T19" s="413"/>
      <c r="U19" t="s" s="411">
        <v>1998</v>
      </c>
      <c r="V19" s="413"/>
      <c r="W19" s="413"/>
      <c r="X19" s="412">
        <f>IF($W19="Critical Importance",20,IF($W19="Minor Importance",5,10))</f>
        <v>10</v>
      </c>
    </row>
    <row r="20" ht="42.75" customHeight="1">
      <c r="A20" t="s" s="411">
        <v>76</v>
      </c>
      <c r="B20" t="s" s="411">
        <v>2045</v>
      </c>
      <c r="C20" s="412">
        <v>1</v>
      </c>
      <c r="D20" s="412">
        <v>0</v>
      </c>
      <c r="E20" s="412">
        <v>0</v>
      </c>
      <c r="F20" s="412">
        <v>0</v>
      </c>
      <c r="G20" s="412">
        <v>0</v>
      </c>
      <c r="H20" s="412">
        <v>0</v>
      </c>
      <c r="I20" s="412">
        <v>1</v>
      </c>
      <c r="J20" s="412">
        <v>1</v>
      </c>
      <c r="K20" t="s" s="411">
        <v>1996</v>
      </c>
      <c r="L20" t="s" s="411">
        <v>1997</v>
      </c>
      <c r="M20" s="413"/>
      <c r="N20" s="413"/>
      <c r="O20" s="413"/>
      <c r="P20" t="s" s="411">
        <v>2046</v>
      </c>
      <c r="Q20" t="s" s="411">
        <v>2047</v>
      </c>
      <c r="R20" s="413"/>
      <c r="S20" s="413"/>
      <c r="T20" s="413"/>
      <c r="U20" t="s" s="411">
        <v>1998</v>
      </c>
      <c r="V20" s="413"/>
      <c r="W20" s="413"/>
      <c r="X20" s="412">
        <f>IF($W20="Critical Importance",20,IF($W20="Minor Importance",5,10))</f>
        <v>10</v>
      </c>
    </row>
    <row r="21" ht="71.25" customHeight="1">
      <c r="A21" t="s" s="411">
        <v>79</v>
      </c>
      <c r="B21" t="s" s="411">
        <v>2048</v>
      </c>
      <c r="C21" s="412">
        <v>1</v>
      </c>
      <c r="D21" s="412">
        <v>0</v>
      </c>
      <c r="E21" s="412">
        <v>0</v>
      </c>
      <c r="F21" s="412">
        <v>0</v>
      </c>
      <c r="G21" s="412">
        <v>0</v>
      </c>
      <c r="H21" s="412">
        <v>1</v>
      </c>
      <c r="I21" s="412">
        <v>0</v>
      </c>
      <c r="J21" s="412">
        <v>1</v>
      </c>
      <c r="K21" t="s" s="411">
        <v>1996</v>
      </c>
      <c r="L21" t="s" s="411">
        <v>1997</v>
      </c>
      <c r="M21" t="s" s="411">
        <v>2000</v>
      </c>
      <c r="N21" s="413"/>
      <c r="O21" t="s" s="411">
        <v>2049</v>
      </c>
      <c r="P21" t="s" s="411">
        <v>2050</v>
      </c>
      <c r="Q21" t="s" s="411">
        <v>2051</v>
      </c>
      <c r="R21" s="413"/>
      <c r="S21" s="413"/>
      <c r="T21" s="413"/>
      <c r="U21" t="s" s="411">
        <v>1998</v>
      </c>
      <c r="V21" s="413"/>
      <c r="W21" s="413"/>
      <c r="X21" s="412">
        <f>IF($W21="Critical Importance",20,IF($W21="Minor Importance",5,10))</f>
        <v>10</v>
      </c>
    </row>
    <row r="22" ht="71.25" customHeight="1">
      <c r="A22" t="s" s="411">
        <v>82</v>
      </c>
      <c r="B22" t="s" s="411">
        <v>2052</v>
      </c>
      <c r="C22" s="412">
        <v>1</v>
      </c>
      <c r="D22" s="412">
        <v>0</v>
      </c>
      <c r="E22" s="412">
        <v>0</v>
      </c>
      <c r="F22" s="412">
        <v>0</v>
      </c>
      <c r="G22" s="412">
        <v>0</v>
      </c>
      <c r="H22" s="412">
        <v>1</v>
      </c>
      <c r="I22" s="412">
        <v>0</v>
      </c>
      <c r="J22" s="412">
        <v>1</v>
      </c>
      <c r="K22" t="s" s="411">
        <v>1996</v>
      </c>
      <c r="L22" t="s" s="411">
        <v>1997</v>
      </c>
      <c r="M22" t="s" s="411">
        <v>2000</v>
      </c>
      <c r="N22" s="413"/>
      <c r="O22" t="s" s="411">
        <v>2053</v>
      </c>
      <c r="P22" t="s" s="411">
        <v>2054</v>
      </c>
      <c r="Q22" t="s" s="411">
        <v>2055</v>
      </c>
      <c r="R22" s="413"/>
      <c r="S22" s="413"/>
      <c r="T22" s="413"/>
      <c r="U22" t="s" s="411">
        <v>1998</v>
      </c>
      <c r="V22" s="413"/>
      <c r="W22" s="413"/>
      <c r="X22" s="412">
        <f>IF($W22="Critical Importance",20,IF($W22="Minor Importance",5,10))</f>
        <v>10</v>
      </c>
    </row>
    <row r="23" ht="93.75" customHeight="1">
      <c r="A23" t="s" s="411">
        <v>85</v>
      </c>
      <c r="B23" t="s" s="411">
        <v>2056</v>
      </c>
      <c r="C23" s="412">
        <v>1</v>
      </c>
      <c r="D23" s="412">
        <v>0</v>
      </c>
      <c r="E23" s="412">
        <v>0</v>
      </c>
      <c r="F23" s="412">
        <v>0</v>
      </c>
      <c r="G23" s="412">
        <v>0</v>
      </c>
      <c r="H23" s="412">
        <v>1</v>
      </c>
      <c r="I23" s="412">
        <v>0</v>
      </c>
      <c r="J23" s="412">
        <v>0</v>
      </c>
      <c r="K23" t="s" s="411">
        <v>1996</v>
      </c>
      <c r="L23" t="s" s="411">
        <v>1997</v>
      </c>
      <c r="M23" s="413"/>
      <c r="N23" s="413"/>
      <c r="O23" s="413"/>
      <c r="P23" t="s" s="411">
        <v>2057</v>
      </c>
      <c r="Q23" t="s" s="411">
        <v>2058</v>
      </c>
      <c r="R23" s="414"/>
      <c r="S23" s="413"/>
      <c r="T23" s="413"/>
      <c r="U23" t="s" s="411">
        <v>1998</v>
      </c>
      <c r="V23" s="413"/>
      <c r="W23" s="413"/>
      <c r="X23" s="412">
        <f>IF($W23="Critical Importance",20,IF($W23="Minor Importance",5,10))</f>
        <v>10</v>
      </c>
    </row>
    <row r="24" ht="81.75" customHeight="1">
      <c r="A24" t="s" s="411">
        <v>88</v>
      </c>
      <c r="B24" t="s" s="411">
        <v>2059</v>
      </c>
      <c r="C24" s="412">
        <v>1</v>
      </c>
      <c r="D24" s="412">
        <v>0</v>
      </c>
      <c r="E24" s="412">
        <v>0</v>
      </c>
      <c r="F24" s="412">
        <v>0</v>
      </c>
      <c r="G24" s="412">
        <v>0</v>
      </c>
      <c r="H24" s="412">
        <v>0</v>
      </c>
      <c r="I24" s="412">
        <v>0</v>
      </c>
      <c r="J24" s="412">
        <v>1</v>
      </c>
      <c r="K24" t="s" s="411">
        <v>1996</v>
      </c>
      <c r="L24" t="s" s="411">
        <v>1997</v>
      </c>
      <c r="M24" s="413"/>
      <c r="N24" s="413"/>
      <c r="O24" t="s" s="411">
        <v>2060</v>
      </c>
      <c r="P24" t="s" s="411">
        <v>2061</v>
      </c>
      <c r="Q24" t="s" s="411">
        <v>2062</v>
      </c>
      <c r="R24" s="415"/>
      <c r="S24" s="416"/>
      <c r="T24" s="413"/>
      <c r="U24" t="s" s="411">
        <v>1998</v>
      </c>
      <c r="V24" s="413"/>
      <c r="W24" s="413"/>
      <c r="X24" s="412">
        <f>IF($W24="Critical Importance",20,IF($W24="Minor Importance",5,10))</f>
        <v>10</v>
      </c>
    </row>
    <row r="25" ht="42.75" customHeight="1">
      <c r="A25" t="s" s="411">
        <v>103</v>
      </c>
      <c r="B25" t="s" s="411">
        <v>1400</v>
      </c>
      <c r="C25" s="412">
        <v>0</v>
      </c>
      <c r="D25" s="412">
        <v>1</v>
      </c>
      <c r="E25" s="412">
        <v>0</v>
      </c>
      <c r="F25" s="412">
        <v>0</v>
      </c>
      <c r="G25" s="412">
        <v>0</v>
      </c>
      <c r="H25" s="412">
        <v>0</v>
      </c>
      <c r="I25" s="412">
        <v>0</v>
      </c>
      <c r="J25" s="412">
        <v>1</v>
      </c>
      <c r="K25" s="413"/>
      <c r="L25" t="s" s="411">
        <v>2063</v>
      </c>
      <c r="M25" s="413"/>
      <c r="N25" s="413"/>
      <c r="O25" s="413"/>
      <c r="P25" s="413"/>
      <c r="Q25" s="413"/>
      <c r="R25" s="417"/>
      <c r="S25" s="413"/>
      <c r="T25" s="413"/>
      <c r="U25" t="s" s="411">
        <v>47</v>
      </c>
      <c r="V25" s="413"/>
      <c r="W25" t="s" s="411">
        <v>2016</v>
      </c>
      <c r="X25" s="412">
        <f>IF($W25="Critical Importance",20,IF($W25="Minor Importance",5,10))</f>
        <v>20</v>
      </c>
    </row>
    <row r="26" ht="42.75" customHeight="1">
      <c r="A26" t="s" s="411">
        <v>105</v>
      </c>
      <c r="B26" t="s" s="411">
        <v>2064</v>
      </c>
      <c r="C26" s="412">
        <v>0</v>
      </c>
      <c r="D26" s="412">
        <v>1</v>
      </c>
      <c r="E26" s="412">
        <v>0</v>
      </c>
      <c r="F26" s="412">
        <v>0</v>
      </c>
      <c r="G26" s="412">
        <v>0</v>
      </c>
      <c r="H26" s="412">
        <v>0</v>
      </c>
      <c r="I26" s="412">
        <v>0</v>
      </c>
      <c r="J26" s="412">
        <v>1</v>
      </c>
      <c r="K26" s="413"/>
      <c r="L26" t="s" s="411">
        <v>2063</v>
      </c>
      <c r="M26" s="413"/>
      <c r="N26" s="413"/>
      <c r="O26" s="413"/>
      <c r="P26" s="413"/>
      <c r="Q26" s="413"/>
      <c r="R26" s="413"/>
      <c r="S26" s="413"/>
      <c r="T26" s="413"/>
      <c r="U26" t="s" s="411">
        <v>47</v>
      </c>
      <c r="V26" s="413"/>
      <c r="W26" t="s" s="411">
        <v>2016</v>
      </c>
      <c r="X26" s="412">
        <f>IF($W26="Critical Importance",20,IF($W26="Minor Importance",5,10))</f>
        <v>20</v>
      </c>
    </row>
    <row r="27" ht="128.25" customHeight="1">
      <c r="A27" t="s" s="411">
        <v>107</v>
      </c>
      <c r="B27" t="s" s="411">
        <v>2065</v>
      </c>
      <c r="C27" s="412">
        <v>0</v>
      </c>
      <c r="D27" s="412">
        <v>1</v>
      </c>
      <c r="E27" s="412">
        <v>0</v>
      </c>
      <c r="F27" s="412">
        <v>0</v>
      </c>
      <c r="G27" s="412">
        <v>0</v>
      </c>
      <c r="H27" s="412">
        <v>0</v>
      </c>
      <c r="I27" s="412">
        <v>0</v>
      </c>
      <c r="J27" s="412">
        <v>1</v>
      </c>
      <c r="K27" s="413"/>
      <c r="L27" t="s" s="411">
        <v>2063</v>
      </c>
      <c r="M27" t="s" s="411">
        <v>42</v>
      </c>
      <c r="N27" s="413"/>
      <c r="O27" s="413"/>
      <c r="P27" t="s" s="411">
        <v>2066</v>
      </c>
      <c r="Q27" t="s" s="411">
        <v>2067</v>
      </c>
      <c r="R27" s="413"/>
      <c r="S27" t="s" s="411">
        <v>2068</v>
      </c>
      <c r="T27" t="s" s="411">
        <v>2069</v>
      </c>
      <c r="U27" t="s" s="411">
        <v>47</v>
      </c>
      <c r="V27" t="s" s="411">
        <v>2000</v>
      </c>
      <c r="W27" t="s" s="411">
        <v>2070</v>
      </c>
      <c r="X27" s="412">
        <f>IF($W27="Critical Importance",20,IF($W27="Minor Importance",5,10))</f>
        <v>10</v>
      </c>
    </row>
    <row r="28" ht="242.25" customHeight="1">
      <c r="A28" t="s" s="411">
        <v>110</v>
      </c>
      <c r="B28" t="s" s="411">
        <v>2071</v>
      </c>
      <c r="C28" s="412">
        <v>0</v>
      </c>
      <c r="D28" s="412">
        <v>1</v>
      </c>
      <c r="E28" s="412">
        <v>0</v>
      </c>
      <c r="F28" s="412">
        <v>0</v>
      </c>
      <c r="G28" s="412">
        <v>0</v>
      </c>
      <c r="H28" s="412">
        <v>0</v>
      </c>
      <c r="I28" s="412">
        <v>0</v>
      </c>
      <c r="J28" s="412">
        <v>1</v>
      </c>
      <c r="K28" s="413"/>
      <c r="L28" t="s" s="411">
        <v>2063</v>
      </c>
      <c r="M28" t="s" s="411">
        <v>42</v>
      </c>
      <c r="N28" s="413"/>
      <c r="O28" s="413"/>
      <c r="P28" t="s" s="411">
        <v>2072</v>
      </c>
      <c r="Q28" t="s" s="411">
        <v>2073</v>
      </c>
      <c r="R28" s="413"/>
      <c r="S28" t="s" s="411">
        <v>2074</v>
      </c>
      <c r="T28" t="s" s="411">
        <v>2075</v>
      </c>
      <c r="U28" t="s" s="411">
        <v>47</v>
      </c>
      <c r="V28" t="s" s="411">
        <v>2000</v>
      </c>
      <c r="W28" t="s" s="411">
        <v>2070</v>
      </c>
      <c r="X28" s="412">
        <f>IF($W28="Critical Importance",20,IF($W28="Minor Importance",5,10))</f>
        <v>10</v>
      </c>
    </row>
    <row r="29" ht="185.25" customHeight="1">
      <c r="A29" t="s" s="411">
        <v>113</v>
      </c>
      <c r="B29" t="s" s="411">
        <v>2076</v>
      </c>
      <c r="C29" s="412">
        <v>0</v>
      </c>
      <c r="D29" s="412">
        <v>1</v>
      </c>
      <c r="E29" s="412">
        <v>0</v>
      </c>
      <c r="F29" s="412">
        <v>0</v>
      </c>
      <c r="G29" s="412">
        <v>0</v>
      </c>
      <c r="H29" s="412">
        <v>0</v>
      </c>
      <c r="I29" s="412">
        <v>0</v>
      </c>
      <c r="J29" s="412">
        <v>1</v>
      </c>
      <c r="K29" s="413"/>
      <c r="L29" t="s" s="411">
        <v>2063</v>
      </c>
      <c r="M29" t="s" s="411">
        <v>42</v>
      </c>
      <c r="N29" s="413"/>
      <c r="O29" s="413"/>
      <c r="P29" t="s" s="411">
        <v>2077</v>
      </c>
      <c r="Q29" t="s" s="411">
        <v>2078</v>
      </c>
      <c r="R29" s="413"/>
      <c r="S29" t="s" s="411">
        <v>2079</v>
      </c>
      <c r="T29" t="s" s="411">
        <v>2080</v>
      </c>
      <c r="U29" t="s" s="411">
        <v>47</v>
      </c>
      <c r="V29" t="s" s="411">
        <v>2000</v>
      </c>
      <c r="W29" t="s" s="411">
        <v>2070</v>
      </c>
      <c r="X29" s="412">
        <f>IF($W29="Critical Importance",20,IF($W29="Minor Importance",5,10))</f>
        <v>10</v>
      </c>
    </row>
    <row r="30" ht="185.25" customHeight="1">
      <c r="A30" t="s" s="411">
        <v>117</v>
      </c>
      <c r="B30" t="s" s="411">
        <v>2081</v>
      </c>
      <c r="C30" s="412">
        <v>0</v>
      </c>
      <c r="D30" s="412">
        <v>1</v>
      </c>
      <c r="E30" s="412">
        <v>0</v>
      </c>
      <c r="F30" s="412">
        <v>0</v>
      </c>
      <c r="G30" s="412">
        <v>0</v>
      </c>
      <c r="H30" s="412">
        <v>0</v>
      </c>
      <c r="I30" s="412">
        <v>0</v>
      </c>
      <c r="J30" s="412">
        <v>1</v>
      </c>
      <c r="K30" s="413"/>
      <c r="L30" t="s" s="411">
        <v>2063</v>
      </c>
      <c r="M30" t="s" s="411">
        <v>42</v>
      </c>
      <c r="N30" s="413"/>
      <c r="O30" s="413"/>
      <c r="P30" t="s" s="411">
        <v>2082</v>
      </c>
      <c r="Q30" t="s" s="411">
        <v>2083</v>
      </c>
      <c r="R30" s="413"/>
      <c r="S30" t="s" s="411">
        <v>2084</v>
      </c>
      <c r="T30" t="s" s="411">
        <v>2080</v>
      </c>
      <c r="U30" t="s" s="411">
        <v>47</v>
      </c>
      <c r="V30" t="s" s="411">
        <v>2000</v>
      </c>
      <c r="W30" t="s" s="411">
        <v>2070</v>
      </c>
      <c r="X30" s="412">
        <f>IF($W30="Critical Importance",20,IF($W30="Minor Importance",5,10))</f>
        <v>10</v>
      </c>
    </row>
    <row r="31" ht="242.25" customHeight="1">
      <c r="A31" t="s" s="411">
        <v>121</v>
      </c>
      <c r="B31" t="s" s="411">
        <v>2085</v>
      </c>
      <c r="C31" s="412">
        <v>0</v>
      </c>
      <c r="D31" s="412">
        <v>1</v>
      </c>
      <c r="E31" s="412">
        <v>0</v>
      </c>
      <c r="F31" s="412">
        <v>0</v>
      </c>
      <c r="G31" s="412">
        <v>0</v>
      </c>
      <c r="H31" s="412">
        <v>0</v>
      </c>
      <c r="I31" s="412">
        <v>0</v>
      </c>
      <c r="J31" s="412">
        <v>1</v>
      </c>
      <c r="K31" s="413"/>
      <c r="L31" t="s" s="411">
        <v>2063</v>
      </c>
      <c r="M31" t="s" s="411">
        <v>42</v>
      </c>
      <c r="N31" s="413"/>
      <c r="O31" s="413"/>
      <c r="P31" t="s" s="411">
        <v>2086</v>
      </c>
      <c r="Q31" t="s" s="411">
        <v>2087</v>
      </c>
      <c r="R31" s="413"/>
      <c r="S31" t="s" s="411">
        <v>2088</v>
      </c>
      <c r="T31" t="s" s="411">
        <v>2089</v>
      </c>
      <c r="U31" t="s" s="411">
        <v>47</v>
      </c>
      <c r="V31" t="s" s="411">
        <v>2000</v>
      </c>
      <c r="W31" t="s" s="411">
        <v>2070</v>
      </c>
      <c r="X31" s="412">
        <f>IF($W31="Critical Importance",20,IF($W31="Minor Importance",5,10))</f>
        <v>10</v>
      </c>
    </row>
    <row r="32" ht="57" customHeight="1">
      <c r="A32" t="s" s="411">
        <v>552</v>
      </c>
      <c r="B32" t="s" s="411">
        <v>2090</v>
      </c>
      <c r="C32" s="412">
        <v>0</v>
      </c>
      <c r="D32" s="412">
        <v>0</v>
      </c>
      <c r="E32" s="412">
        <v>0</v>
      </c>
      <c r="F32" s="412">
        <v>0</v>
      </c>
      <c r="G32" s="412">
        <v>1</v>
      </c>
      <c r="H32" s="412">
        <v>0</v>
      </c>
      <c r="I32" s="412">
        <v>0</v>
      </c>
      <c r="J32" s="412">
        <v>0</v>
      </c>
      <c r="K32" t="s" s="411">
        <v>1996</v>
      </c>
      <c r="L32" t="s" s="411">
        <v>1997</v>
      </c>
      <c r="M32" t="s" s="411">
        <v>2000</v>
      </c>
      <c r="N32" t="s" s="411">
        <v>2091</v>
      </c>
      <c r="O32" s="413"/>
      <c r="P32" s="413"/>
      <c r="Q32" s="413"/>
      <c r="R32" s="413"/>
      <c r="S32" s="413"/>
      <c r="T32" s="413"/>
      <c r="U32" t="s" s="411">
        <v>1998</v>
      </c>
      <c r="V32" s="413"/>
      <c r="W32" s="413"/>
      <c r="X32" s="412">
        <f>IF($W32="Critical Importance",20,IF($W32="Minor Importance",5,10))</f>
        <v>10</v>
      </c>
    </row>
    <row r="33" ht="57" customHeight="1">
      <c r="A33" t="s" s="411">
        <v>554</v>
      </c>
      <c r="B33" t="s" s="411">
        <v>2092</v>
      </c>
      <c r="C33" s="412">
        <v>0</v>
      </c>
      <c r="D33" s="412">
        <v>0</v>
      </c>
      <c r="E33" s="412">
        <v>0</v>
      </c>
      <c r="F33" s="412">
        <v>0</v>
      </c>
      <c r="G33" s="412">
        <v>1</v>
      </c>
      <c r="H33" s="412">
        <v>0</v>
      </c>
      <c r="I33" s="412">
        <v>0</v>
      </c>
      <c r="J33" s="412">
        <v>0</v>
      </c>
      <c r="K33" t="s" s="411">
        <v>1996</v>
      </c>
      <c r="L33" t="s" s="411">
        <v>1997</v>
      </c>
      <c r="M33" t="s" s="411">
        <v>2000</v>
      </c>
      <c r="N33" t="s" s="411">
        <v>2091</v>
      </c>
      <c r="O33" s="413"/>
      <c r="P33" s="413"/>
      <c r="Q33" s="413"/>
      <c r="R33" s="413"/>
      <c r="S33" s="413"/>
      <c r="T33" s="413"/>
      <c r="U33" t="s" s="411">
        <v>1998</v>
      </c>
      <c r="V33" s="413"/>
      <c r="W33" s="413"/>
      <c r="X33" s="412">
        <f>IF($W33="Critical Importance",20,IF($W33="Minor Importance",5,10))</f>
        <v>10</v>
      </c>
    </row>
    <row r="34" ht="57" customHeight="1">
      <c r="A34" t="s" s="411">
        <v>556</v>
      </c>
      <c r="B34" t="s" s="411">
        <v>2093</v>
      </c>
      <c r="C34" s="412">
        <v>0</v>
      </c>
      <c r="D34" s="412">
        <v>0</v>
      </c>
      <c r="E34" s="412">
        <v>0</v>
      </c>
      <c r="F34" s="412">
        <v>0</v>
      </c>
      <c r="G34" s="412">
        <v>1</v>
      </c>
      <c r="H34" s="412">
        <v>0</v>
      </c>
      <c r="I34" s="412">
        <v>0</v>
      </c>
      <c r="J34" s="412">
        <v>0</v>
      </c>
      <c r="K34" t="s" s="411">
        <v>1996</v>
      </c>
      <c r="L34" t="s" s="411">
        <v>1997</v>
      </c>
      <c r="M34" t="s" s="411">
        <v>2000</v>
      </c>
      <c r="N34" t="s" s="411">
        <v>2091</v>
      </c>
      <c r="O34" s="413"/>
      <c r="P34" s="413"/>
      <c r="Q34" s="413"/>
      <c r="R34" s="413"/>
      <c r="S34" s="413"/>
      <c r="T34" s="413"/>
      <c r="U34" t="s" s="411">
        <v>1998</v>
      </c>
      <c r="V34" s="413"/>
      <c r="W34" s="413"/>
      <c r="X34" s="412">
        <f>IF($W34="Critical Importance",20,IF($W34="Minor Importance",5,10))</f>
        <v>10</v>
      </c>
    </row>
    <row r="35" ht="57" customHeight="1">
      <c r="A35" t="s" s="411">
        <v>558</v>
      </c>
      <c r="B35" t="s" s="411">
        <v>2094</v>
      </c>
      <c r="C35" s="412">
        <v>0</v>
      </c>
      <c r="D35" s="412">
        <v>0</v>
      </c>
      <c r="E35" s="412">
        <v>0</v>
      </c>
      <c r="F35" s="412">
        <v>0</v>
      </c>
      <c r="G35" s="412">
        <v>1</v>
      </c>
      <c r="H35" s="412">
        <v>0</v>
      </c>
      <c r="I35" s="412">
        <v>0</v>
      </c>
      <c r="J35" s="412">
        <v>0</v>
      </c>
      <c r="K35" t="s" s="411">
        <v>1996</v>
      </c>
      <c r="L35" t="s" s="411">
        <v>1997</v>
      </c>
      <c r="M35" t="s" s="411">
        <v>2000</v>
      </c>
      <c r="N35" t="s" s="411">
        <v>2091</v>
      </c>
      <c r="O35" s="413"/>
      <c r="P35" s="413"/>
      <c r="Q35" s="413"/>
      <c r="R35" s="413"/>
      <c r="S35" s="413"/>
      <c r="T35" s="413"/>
      <c r="U35" t="s" s="411">
        <v>1998</v>
      </c>
      <c r="V35" s="413"/>
      <c r="W35" s="413"/>
      <c r="X35" s="412">
        <f>IF($W35="Critical Importance",20,IF($W35="Minor Importance",5,10))</f>
        <v>10</v>
      </c>
    </row>
    <row r="36" ht="57" customHeight="1">
      <c r="A36" t="s" s="411">
        <v>560</v>
      </c>
      <c r="B36" t="s" s="411">
        <v>2095</v>
      </c>
      <c r="C36" s="412">
        <v>0</v>
      </c>
      <c r="D36" s="412">
        <v>0</v>
      </c>
      <c r="E36" s="412">
        <v>0</v>
      </c>
      <c r="F36" s="412">
        <v>0</v>
      </c>
      <c r="G36" s="412">
        <v>1</v>
      </c>
      <c r="H36" s="412">
        <v>0</v>
      </c>
      <c r="I36" s="412">
        <v>0</v>
      </c>
      <c r="J36" s="412">
        <v>0</v>
      </c>
      <c r="K36" s="413"/>
      <c r="L36" t="s" s="411">
        <v>1997</v>
      </c>
      <c r="M36" t="s" s="411">
        <v>2000</v>
      </c>
      <c r="N36" t="s" s="411">
        <v>2091</v>
      </c>
      <c r="O36" t="s" s="411">
        <v>2096</v>
      </c>
      <c r="P36" s="413"/>
      <c r="Q36" s="413"/>
      <c r="R36" s="413"/>
      <c r="S36" s="413"/>
      <c r="T36" s="413"/>
      <c r="U36" t="s" s="411">
        <v>1998</v>
      </c>
      <c r="V36" s="413"/>
      <c r="W36" t="s" s="411">
        <v>2070</v>
      </c>
      <c r="X36" s="412">
        <f>IF($W36="Critical Importance",20,IF($W36="Minor Importance",5,10))</f>
        <v>10</v>
      </c>
    </row>
    <row r="37" ht="285" customHeight="1">
      <c r="A37" t="s" s="411">
        <v>564</v>
      </c>
      <c r="B37" t="s" s="411">
        <v>2097</v>
      </c>
      <c r="C37" s="412">
        <v>0</v>
      </c>
      <c r="D37" s="412">
        <v>0</v>
      </c>
      <c r="E37" s="412">
        <v>0</v>
      </c>
      <c r="F37" s="412">
        <v>0</v>
      </c>
      <c r="G37" s="412">
        <v>1</v>
      </c>
      <c r="H37" s="412">
        <v>0</v>
      </c>
      <c r="I37" s="412">
        <v>0</v>
      </c>
      <c r="J37" s="412">
        <v>1</v>
      </c>
      <c r="K37" s="413"/>
      <c r="L37" t="s" s="411">
        <v>2098</v>
      </c>
      <c r="M37" t="s" s="411">
        <v>42</v>
      </c>
      <c r="N37" t="s" s="411">
        <v>2091</v>
      </c>
      <c r="O37" t="s" s="411">
        <v>2099</v>
      </c>
      <c r="P37" t="s" s="411">
        <v>2100</v>
      </c>
      <c r="Q37" t="s" s="411">
        <v>2101</v>
      </c>
      <c r="R37" s="413"/>
      <c r="S37" t="s" s="411">
        <v>2102</v>
      </c>
      <c r="T37" t="s" s="411">
        <v>2103</v>
      </c>
      <c r="U37" t="s" s="411">
        <v>47</v>
      </c>
      <c r="V37" t="s" s="411">
        <v>2000</v>
      </c>
      <c r="W37" t="s" s="411">
        <v>2016</v>
      </c>
      <c r="X37" s="412">
        <f>IF($W37="Critical Importance",20,IF($W37="Minor Importance",5,10))</f>
        <v>20</v>
      </c>
    </row>
    <row r="38" ht="80.25" customHeight="1">
      <c r="A38" t="s" s="411">
        <v>568</v>
      </c>
      <c r="B38" t="s" s="411">
        <v>2104</v>
      </c>
      <c r="C38" s="412">
        <v>0</v>
      </c>
      <c r="D38" s="412">
        <v>0</v>
      </c>
      <c r="E38" s="412">
        <v>0</v>
      </c>
      <c r="F38" s="412">
        <v>0</v>
      </c>
      <c r="G38" s="412">
        <v>1</v>
      </c>
      <c r="H38" s="412">
        <v>0</v>
      </c>
      <c r="I38" s="412">
        <v>0</v>
      </c>
      <c r="J38" s="412">
        <v>0</v>
      </c>
      <c r="K38" s="413"/>
      <c r="L38" t="s" s="411">
        <v>2098</v>
      </c>
      <c r="M38" s="413"/>
      <c r="N38" t="s" s="411">
        <v>2091</v>
      </c>
      <c r="O38" s="413"/>
      <c r="P38" s="413"/>
      <c r="Q38" s="413"/>
      <c r="R38" s="413"/>
      <c r="S38" t="s" s="411">
        <v>2105</v>
      </c>
      <c r="T38" s="413"/>
      <c r="U38" t="s" s="411">
        <v>47</v>
      </c>
      <c r="V38" s="413"/>
      <c r="W38" t="s" s="411">
        <v>2016</v>
      </c>
      <c r="X38" s="412">
        <f>IF($W38="Critical Importance",20,IF($W38="Minor Importance",5,10))</f>
        <v>20</v>
      </c>
    </row>
    <row r="39" ht="213.75" customHeight="1">
      <c r="A39" t="s" s="411">
        <v>570</v>
      </c>
      <c r="B39" t="s" s="411">
        <v>2106</v>
      </c>
      <c r="C39" s="412">
        <v>0</v>
      </c>
      <c r="D39" s="412">
        <v>0</v>
      </c>
      <c r="E39" s="412">
        <v>0</v>
      </c>
      <c r="F39" s="412">
        <v>0</v>
      </c>
      <c r="G39" s="412">
        <v>1</v>
      </c>
      <c r="H39" s="412">
        <v>0</v>
      </c>
      <c r="I39" s="412">
        <v>0</v>
      </c>
      <c r="J39" s="412">
        <v>0</v>
      </c>
      <c r="K39" s="413"/>
      <c r="L39" t="s" s="411">
        <v>2098</v>
      </c>
      <c r="M39" s="413"/>
      <c r="N39" t="s" s="411">
        <v>2091</v>
      </c>
      <c r="O39" t="s" s="411">
        <v>2107</v>
      </c>
      <c r="P39" s="413"/>
      <c r="Q39" s="413"/>
      <c r="R39" s="413"/>
      <c r="S39" t="s" s="411">
        <v>2105</v>
      </c>
      <c r="T39" s="413"/>
      <c r="U39" t="s" s="411">
        <v>47</v>
      </c>
      <c r="V39" s="413"/>
      <c r="W39" t="s" s="411">
        <v>2016</v>
      </c>
      <c r="X39" s="412">
        <f>IF($W39="Critical Importance",20,IF($W39="Minor Importance",5,10))</f>
        <v>20</v>
      </c>
    </row>
    <row r="40" ht="114" customHeight="1">
      <c r="A40" t="s" s="411">
        <v>573</v>
      </c>
      <c r="B40" t="s" s="411">
        <v>2108</v>
      </c>
      <c r="C40" s="412">
        <v>0</v>
      </c>
      <c r="D40" s="412">
        <v>0</v>
      </c>
      <c r="E40" s="412">
        <v>0</v>
      </c>
      <c r="F40" s="412">
        <v>0</v>
      </c>
      <c r="G40" s="412">
        <v>1</v>
      </c>
      <c r="H40" s="412">
        <v>0</v>
      </c>
      <c r="I40" s="412">
        <v>0</v>
      </c>
      <c r="J40" s="412">
        <v>0</v>
      </c>
      <c r="K40" s="413"/>
      <c r="L40" t="s" s="411">
        <v>2098</v>
      </c>
      <c r="M40" t="s" s="411">
        <v>2000</v>
      </c>
      <c r="N40" t="s" s="411">
        <v>2091</v>
      </c>
      <c r="O40" t="s" s="411">
        <v>2109</v>
      </c>
      <c r="P40" t="s" s="411">
        <v>2110</v>
      </c>
      <c r="Q40" t="s" s="411">
        <v>2111</v>
      </c>
      <c r="R40" s="413"/>
      <c r="S40" s="413"/>
      <c r="T40" t="s" s="411">
        <v>2112</v>
      </c>
      <c r="U40" t="s" s="411">
        <v>47</v>
      </c>
      <c r="V40" t="s" s="411">
        <v>2000</v>
      </c>
      <c r="W40" t="s" s="411">
        <v>2016</v>
      </c>
      <c r="X40" s="412">
        <f>IF($W40="Critical Importance",20,IF($W40="Minor Importance",5,10))</f>
        <v>20</v>
      </c>
    </row>
    <row r="41" ht="242.25" customHeight="1">
      <c r="A41" t="s" s="411">
        <v>577</v>
      </c>
      <c r="B41" t="s" s="411">
        <v>2113</v>
      </c>
      <c r="C41" s="412">
        <v>0</v>
      </c>
      <c r="D41" s="412">
        <v>0</v>
      </c>
      <c r="E41" s="412">
        <v>0</v>
      </c>
      <c r="F41" s="412">
        <v>0</v>
      </c>
      <c r="G41" s="412">
        <v>1</v>
      </c>
      <c r="H41" s="412">
        <v>0</v>
      </c>
      <c r="I41" s="412">
        <v>0</v>
      </c>
      <c r="J41" s="412">
        <v>1</v>
      </c>
      <c r="K41" s="413"/>
      <c r="L41" t="s" s="411">
        <v>2098</v>
      </c>
      <c r="M41" t="s" s="411">
        <v>42</v>
      </c>
      <c r="N41" t="s" s="411">
        <v>2091</v>
      </c>
      <c r="O41" t="s" s="411">
        <v>2114</v>
      </c>
      <c r="P41" t="s" s="411">
        <v>2115</v>
      </c>
      <c r="Q41" t="s" s="411">
        <v>2116</v>
      </c>
      <c r="R41" s="413"/>
      <c r="S41" t="s" s="411">
        <v>2117</v>
      </c>
      <c r="T41" t="s" s="411">
        <v>2118</v>
      </c>
      <c r="U41" t="s" s="411">
        <v>47</v>
      </c>
      <c r="V41" t="s" s="411">
        <v>2000</v>
      </c>
      <c r="W41" t="s" s="411">
        <v>2070</v>
      </c>
      <c r="X41" s="412">
        <f>IF($W41="Critical Importance",20,IF($W41="Minor Importance",5,10))</f>
        <v>10</v>
      </c>
    </row>
    <row r="42" ht="185.25" customHeight="1">
      <c r="A42" t="s" s="411">
        <v>580</v>
      </c>
      <c r="B42" t="s" s="411">
        <v>2119</v>
      </c>
      <c r="C42" s="412">
        <v>0</v>
      </c>
      <c r="D42" s="412">
        <v>0</v>
      </c>
      <c r="E42" s="412">
        <v>0</v>
      </c>
      <c r="F42" s="412">
        <v>0</v>
      </c>
      <c r="G42" s="412">
        <v>1</v>
      </c>
      <c r="H42" s="412">
        <v>0</v>
      </c>
      <c r="I42" s="412">
        <v>0</v>
      </c>
      <c r="J42" s="412">
        <v>0</v>
      </c>
      <c r="K42" s="413"/>
      <c r="L42" t="s" s="411">
        <v>2098</v>
      </c>
      <c r="M42" t="s" s="411">
        <v>2000</v>
      </c>
      <c r="N42" t="s" s="411">
        <v>2091</v>
      </c>
      <c r="O42" t="s" s="411">
        <v>2120</v>
      </c>
      <c r="P42" t="s" s="411">
        <v>2121</v>
      </c>
      <c r="Q42" t="s" s="411">
        <v>2122</v>
      </c>
      <c r="R42" s="413"/>
      <c r="S42" t="s" s="411">
        <v>2123</v>
      </c>
      <c r="T42" s="413"/>
      <c r="U42" t="s" s="411">
        <v>47</v>
      </c>
      <c r="V42" t="s" s="411">
        <v>2000</v>
      </c>
      <c r="W42" t="s" s="411">
        <v>2070</v>
      </c>
      <c r="X42" s="412">
        <f>IF($W42="Critical Importance",20,IF($W42="Minor Importance",5,10))</f>
        <v>10</v>
      </c>
    </row>
    <row r="43" ht="342" customHeight="1">
      <c r="A43" t="s" s="411">
        <v>583</v>
      </c>
      <c r="B43" t="s" s="411">
        <v>2124</v>
      </c>
      <c r="C43" s="412">
        <v>0</v>
      </c>
      <c r="D43" s="412">
        <v>0</v>
      </c>
      <c r="E43" s="412">
        <v>0</v>
      </c>
      <c r="F43" s="412">
        <v>0</v>
      </c>
      <c r="G43" s="412">
        <v>1</v>
      </c>
      <c r="H43" s="412">
        <v>0</v>
      </c>
      <c r="I43" s="412">
        <v>0</v>
      </c>
      <c r="J43" s="412">
        <v>0</v>
      </c>
      <c r="K43" s="413"/>
      <c r="L43" t="s" s="411">
        <v>2098</v>
      </c>
      <c r="M43" t="s" s="411">
        <v>2000</v>
      </c>
      <c r="N43" t="s" s="411">
        <v>2091</v>
      </c>
      <c r="O43" s="413"/>
      <c r="P43" t="s" s="411">
        <v>2125</v>
      </c>
      <c r="Q43" t="s" s="411">
        <v>2126</v>
      </c>
      <c r="R43" s="413"/>
      <c r="S43" t="s" s="411">
        <v>2127</v>
      </c>
      <c r="T43" s="413"/>
      <c r="U43" t="s" s="411">
        <v>47</v>
      </c>
      <c r="V43" t="s" s="411">
        <v>2000</v>
      </c>
      <c r="W43" t="s" s="411">
        <v>2070</v>
      </c>
      <c r="X43" s="412">
        <f>IF($W43="Critical Importance",20,IF($W43="Minor Importance",5,10))</f>
        <v>10</v>
      </c>
    </row>
    <row r="44" ht="171" customHeight="1">
      <c r="A44" t="s" s="411">
        <v>586</v>
      </c>
      <c r="B44" t="s" s="411">
        <v>2128</v>
      </c>
      <c r="C44" s="412">
        <v>0</v>
      </c>
      <c r="D44" s="412">
        <v>0</v>
      </c>
      <c r="E44" s="412">
        <v>0</v>
      </c>
      <c r="F44" s="412">
        <v>0</v>
      </c>
      <c r="G44" s="412">
        <v>1</v>
      </c>
      <c r="H44" s="412">
        <v>0</v>
      </c>
      <c r="I44" s="412">
        <v>0</v>
      </c>
      <c r="J44" s="412">
        <v>0</v>
      </c>
      <c r="K44" s="413"/>
      <c r="L44" t="s" s="411">
        <v>2098</v>
      </c>
      <c r="M44" t="s" s="411">
        <v>2000</v>
      </c>
      <c r="N44" t="s" s="411">
        <v>2091</v>
      </c>
      <c r="O44" t="s" s="411">
        <v>2129</v>
      </c>
      <c r="P44" t="s" s="411">
        <v>2130</v>
      </c>
      <c r="Q44" t="s" s="411">
        <v>2131</v>
      </c>
      <c r="R44" s="413"/>
      <c r="S44" t="s" s="411">
        <v>2132</v>
      </c>
      <c r="T44" s="413"/>
      <c r="U44" t="s" s="411">
        <v>47</v>
      </c>
      <c r="V44" t="s" s="411">
        <v>2000</v>
      </c>
      <c r="W44" t="s" s="411">
        <v>2070</v>
      </c>
      <c r="X44" s="412">
        <f>IF($W44="Critical Importance",20,IF($W44="Minor Importance",5,10))</f>
        <v>10</v>
      </c>
    </row>
    <row r="45" ht="228" customHeight="1">
      <c r="A45" t="s" s="411">
        <v>589</v>
      </c>
      <c r="B45" t="s" s="411">
        <v>2133</v>
      </c>
      <c r="C45" s="412">
        <v>0</v>
      </c>
      <c r="D45" s="412">
        <v>0</v>
      </c>
      <c r="E45" s="412">
        <v>0</v>
      </c>
      <c r="F45" s="412">
        <v>0</v>
      </c>
      <c r="G45" s="412">
        <v>1</v>
      </c>
      <c r="H45" s="412">
        <v>0</v>
      </c>
      <c r="I45" s="412">
        <v>0</v>
      </c>
      <c r="J45" s="412">
        <v>0</v>
      </c>
      <c r="K45" s="413"/>
      <c r="L45" t="s" s="411">
        <v>2098</v>
      </c>
      <c r="M45" t="s" s="411">
        <v>2000</v>
      </c>
      <c r="N45" t="s" s="411">
        <v>2091</v>
      </c>
      <c r="O45" t="s" s="411">
        <v>2134</v>
      </c>
      <c r="P45" t="s" s="411">
        <v>2135</v>
      </c>
      <c r="Q45" t="s" s="411">
        <v>2136</v>
      </c>
      <c r="R45" s="413"/>
      <c r="S45" t="s" s="411">
        <v>2137</v>
      </c>
      <c r="T45" t="s" s="411">
        <v>2138</v>
      </c>
      <c r="U45" t="s" s="411">
        <v>47</v>
      </c>
      <c r="V45" t="s" s="411">
        <v>2000</v>
      </c>
      <c r="W45" t="s" s="411">
        <v>2070</v>
      </c>
      <c r="X45" s="412">
        <f>IF($W45="Critical Importance",20,IF($W45="Minor Importance",5,10))</f>
        <v>10</v>
      </c>
    </row>
    <row r="46" ht="270.75" customHeight="1">
      <c r="A46" t="s" s="411">
        <v>592</v>
      </c>
      <c r="B46" t="s" s="411">
        <v>2139</v>
      </c>
      <c r="C46" s="412">
        <v>0</v>
      </c>
      <c r="D46" s="412">
        <v>0</v>
      </c>
      <c r="E46" s="412">
        <v>0</v>
      </c>
      <c r="F46" s="412">
        <v>0</v>
      </c>
      <c r="G46" s="412">
        <v>1</v>
      </c>
      <c r="H46" s="412">
        <v>0</v>
      </c>
      <c r="I46" s="412">
        <v>0</v>
      </c>
      <c r="J46" s="412">
        <v>0</v>
      </c>
      <c r="K46" s="413"/>
      <c r="L46" t="s" s="411">
        <v>2098</v>
      </c>
      <c r="M46" t="s" s="411">
        <v>2000</v>
      </c>
      <c r="N46" t="s" s="411">
        <v>2091</v>
      </c>
      <c r="O46" t="s" s="411">
        <v>2140</v>
      </c>
      <c r="P46" t="s" s="411">
        <v>2141</v>
      </c>
      <c r="Q46" t="s" s="411">
        <v>2142</v>
      </c>
      <c r="R46" s="413"/>
      <c r="S46" t="s" s="411">
        <v>2143</v>
      </c>
      <c r="T46" s="413"/>
      <c r="U46" t="s" s="411">
        <v>47</v>
      </c>
      <c r="V46" t="s" s="411">
        <v>2000</v>
      </c>
      <c r="W46" t="s" s="411">
        <v>2070</v>
      </c>
      <c r="X46" s="412">
        <f>IF($W46="Critical Importance",20,IF($W46="Minor Importance",5,10))</f>
        <v>10</v>
      </c>
    </row>
    <row r="47" ht="313.5" customHeight="1">
      <c r="A47" t="s" s="411">
        <v>595</v>
      </c>
      <c r="B47" t="s" s="411">
        <v>2144</v>
      </c>
      <c r="C47" s="412">
        <v>0</v>
      </c>
      <c r="D47" s="412">
        <v>0</v>
      </c>
      <c r="E47" s="412">
        <v>0</v>
      </c>
      <c r="F47" s="412">
        <v>0</v>
      </c>
      <c r="G47" s="412">
        <v>1</v>
      </c>
      <c r="H47" s="412">
        <v>0</v>
      </c>
      <c r="I47" s="412">
        <v>0</v>
      </c>
      <c r="J47" s="412">
        <v>0</v>
      </c>
      <c r="K47" s="413"/>
      <c r="L47" t="s" s="411">
        <v>2098</v>
      </c>
      <c r="M47" t="s" s="411">
        <v>2000</v>
      </c>
      <c r="N47" t="s" s="411">
        <v>2091</v>
      </c>
      <c r="O47" t="s" s="411">
        <v>2145</v>
      </c>
      <c r="P47" t="s" s="411">
        <v>2146</v>
      </c>
      <c r="Q47" t="s" s="411">
        <v>2147</v>
      </c>
      <c r="R47" s="413"/>
      <c r="S47" t="s" s="411">
        <v>2148</v>
      </c>
      <c r="T47" s="418"/>
      <c r="U47" t="s" s="411">
        <v>47</v>
      </c>
      <c r="V47" t="s" s="411">
        <v>2000</v>
      </c>
      <c r="W47" t="s" s="411">
        <v>2070</v>
      </c>
      <c r="X47" s="412">
        <f>IF($W47="Critical Importance",20,IF($W47="Minor Importance",5,10))</f>
        <v>10</v>
      </c>
    </row>
    <row r="48" ht="171" customHeight="1">
      <c r="A48" t="s" s="411">
        <v>598</v>
      </c>
      <c r="B48" t="s" s="411">
        <v>2149</v>
      </c>
      <c r="C48" s="412">
        <v>0</v>
      </c>
      <c r="D48" s="412">
        <v>0</v>
      </c>
      <c r="E48" s="412">
        <v>0</v>
      </c>
      <c r="F48" s="412">
        <v>0</v>
      </c>
      <c r="G48" s="412">
        <v>1</v>
      </c>
      <c r="H48" s="412">
        <v>0</v>
      </c>
      <c r="I48" s="412">
        <v>0</v>
      </c>
      <c r="J48" s="412">
        <v>0</v>
      </c>
      <c r="K48" s="413"/>
      <c r="L48" t="s" s="411">
        <v>2098</v>
      </c>
      <c r="M48" t="s" s="411">
        <v>2000</v>
      </c>
      <c r="N48" t="s" s="411">
        <v>2091</v>
      </c>
      <c r="O48" s="413"/>
      <c r="P48" t="s" s="411">
        <v>2150</v>
      </c>
      <c r="Q48" t="s" s="411">
        <v>2151</v>
      </c>
      <c r="R48" s="413"/>
      <c r="S48" t="s" s="411">
        <v>2152</v>
      </c>
      <c r="T48" t="s" s="411">
        <v>2153</v>
      </c>
      <c r="U48" t="s" s="411">
        <v>47</v>
      </c>
      <c r="V48" t="s" s="411">
        <v>2000</v>
      </c>
      <c r="W48" t="s" s="411">
        <v>2070</v>
      </c>
      <c r="X48" s="412">
        <f>IF($W48="Critical Importance",20,IF($W48="Minor Importance",5,10))</f>
        <v>10</v>
      </c>
    </row>
    <row r="49" ht="256.5" customHeight="1">
      <c r="A49" t="s" s="411">
        <v>602</v>
      </c>
      <c r="B49" t="s" s="411">
        <v>2154</v>
      </c>
      <c r="C49" s="412">
        <v>0</v>
      </c>
      <c r="D49" s="412">
        <v>0</v>
      </c>
      <c r="E49" s="412">
        <v>0</v>
      </c>
      <c r="F49" s="412">
        <v>0</v>
      </c>
      <c r="G49" s="412">
        <v>1</v>
      </c>
      <c r="H49" s="412">
        <v>0</v>
      </c>
      <c r="I49" s="412">
        <v>0</v>
      </c>
      <c r="J49" s="412">
        <v>0</v>
      </c>
      <c r="K49" s="413"/>
      <c r="L49" t="s" s="411">
        <v>2098</v>
      </c>
      <c r="M49" t="s" s="411">
        <v>2000</v>
      </c>
      <c r="N49" t="s" s="411">
        <v>2091</v>
      </c>
      <c r="O49" t="s" s="411">
        <v>2155</v>
      </c>
      <c r="P49" s="413"/>
      <c r="Q49" t="s" s="411">
        <v>2156</v>
      </c>
      <c r="R49" s="413"/>
      <c r="S49" t="s" s="411">
        <v>2157</v>
      </c>
      <c r="T49" s="413"/>
      <c r="U49" t="s" s="411">
        <v>59</v>
      </c>
      <c r="V49" t="s" s="411">
        <v>2000</v>
      </c>
      <c r="W49" t="s" s="411">
        <v>2070</v>
      </c>
      <c r="X49" s="412">
        <f>IF($W49="Critical Importance",20,IF($W49="Minor Importance",5,10))</f>
        <v>10</v>
      </c>
    </row>
    <row r="50" ht="213.75" customHeight="1">
      <c r="A50" t="s" s="411">
        <v>125</v>
      </c>
      <c r="B50" t="s" s="411">
        <v>2158</v>
      </c>
      <c r="C50" s="412">
        <v>0</v>
      </c>
      <c r="D50" s="412">
        <v>1</v>
      </c>
      <c r="E50" s="412">
        <v>0</v>
      </c>
      <c r="F50" s="412">
        <v>0</v>
      </c>
      <c r="G50" s="412">
        <v>0</v>
      </c>
      <c r="H50" s="412">
        <v>0</v>
      </c>
      <c r="I50" s="412">
        <v>0</v>
      </c>
      <c r="J50" s="412">
        <v>1</v>
      </c>
      <c r="K50" s="413"/>
      <c r="L50" t="s" s="411">
        <v>2063</v>
      </c>
      <c r="M50" t="s" s="411">
        <v>2000</v>
      </c>
      <c r="N50" s="413"/>
      <c r="O50" s="413"/>
      <c r="P50" t="s" s="411">
        <v>2159</v>
      </c>
      <c r="Q50" t="s" s="411">
        <v>2160</v>
      </c>
      <c r="R50" s="413"/>
      <c r="S50" t="s" s="411">
        <v>2161</v>
      </c>
      <c r="T50" t="s" s="411">
        <v>2162</v>
      </c>
      <c r="U50" t="s" s="411">
        <v>47</v>
      </c>
      <c r="V50" t="s" s="411">
        <v>2000</v>
      </c>
      <c r="W50" t="s" s="411">
        <v>2016</v>
      </c>
      <c r="X50" s="412">
        <f>IF($W50="Critical Importance",20,IF($W50="Minor Importance",5,10))</f>
        <v>20</v>
      </c>
    </row>
    <row r="51" ht="114" customHeight="1">
      <c r="A51" t="s" s="411">
        <v>129</v>
      </c>
      <c r="B51" t="s" s="411">
        <v>2163</v>
      </c>
      <c r="C51" s="412">
        <v>0</v>
      </c>
      <c r="D51" s="412">
        <v>1</v>
      </c>
      <c r="E51" s="412">
        <v>0</v>
      </c>
      <c r="F51" s="412">
        <v>0</v>
      </c>
      <c r="G51" s="412">
        <v>0</v>
      </c>
      <c r="H51" s="412">
        <v>0</v>
      </c>
      <c r="I51" s="412">
        <v>0</v>
      </c>
      <c r="J51" s="412">
        <v>1</v>
      </c>
      <c r="K51" s="413"/>
      <c r="L51" t="s" s="411">
        <v>2063</v>
      </c>
      <c r="M51" t="s" s="411">
        <v>2000</v>
      </c>
      <c r="N51" s="413"/>
      <c r="O51" t="s" s="411">
        <v>2164</v>
      </c>
      <c r="P51" s="413"/>
      <c r="Q51" t="s" s="411">
        <v>2164</v>
      </c>
      <c r="R51" s="413"/>
      <c r="S51" t="s" s="411">
        <v>2165</v>
      </c>
      <c r="T51" t="s" s="411">
        <v>2166</v>
      </c>
      <c r="U51" t="s" s="411">
        <v>47</v>
      </c>
      <c r="V51" t="s" s="411">
        <v>2000</v>
      </c>
      <c r="W51" t="s" s="411">
        <v>2016</v>
      </c>
      <c r="X51" s="412">
        <f>IF($W51="Critical Importance",20,IF($W51="Minor Importance",5,10))</f>
        <v>20</v>
      </c>
    </row>
    <row r="52" ht="85.5" customHeight="1">
      <c r="A52" t="s" s="411">
        <v>132</v>
      </c>
      <c r="B52" t="s" s="411">
        <v>2167</v>
      </c>
      <c r="C52" s="412">
        <v>0</v>
      </c>
      <c r="D52" s="412">
        <v>1</v>
      </c>
      <c r="E52" s="412">
        <v>0</v>
      </c>
      <c r="F52" s="412">
        <v>0</v>
      </c>
      <c r="G52" s="412">
        <v>0</v>
      </c>
      <c r="H52" s="412">
        <v>0</v>
      </c>
      <c r="I52" s="412">
        <v>0</v>
      </c>
      <c r="J52" s="412">
        <v>1</v>
      </c>
      <c r="K52" s="413"/>
      <c r="L52" t="s" s="411">
        <v>2063</v>
      </c>
      <c r="M52" t="s" s="411">
        <v>2000</v>
      </c>
      <c r="N52" s="413"/>
      <c r="O52" s="413"/>
      <c r="P52" s="413"/>
      <c r="Q52" s="413"/>
      <c r="R52" s="413"/>
      <c r="S52" t="s" s="411">
        <v>2168</v>
      </c>
      <c r="T52" t="s" s="411">
        <v>2169</v>
      </c>
      <c r="U52" t="s" s="411">
        <v>47</v>
      </c>
      <c r="V52" t="s" s="411">
        <v>2000</v>
      </c>
      <c r="W52" t="s" s="411">
        <v>2016</v>
      </c>
      <c r="X52" s="412">
        <f>IF($W52="Critical Importance",20,IF($W52="Minor Importance",5,10))</f>
        <v>20</v>
      </c>
    </row>
    <row r="53" ht="384.75" customHeight="1">
      <c r="A53" t="s" s="411">
        <v>135</v>
      </c>
      <c r="B53" t="s" s="411">
        <v>2170</v>
      </c>
      <c r="C53" s="412">
        <v>0</v>
      </c>
      <c r="D53" s="412">
        <v>1</v>
      </c>
      <c r="E53" s="412">
        <v>0</v>
      </c>
      <c r="F53" s="412">
        <v>0</v>
      </c>
      <c r="G53" s="412">
        <v>0</v>
      </c>
      <c r="H53" s="412">
        <v>0</v>
      </c>
      <c r="I53" s="412">
        <v>0</v>
      </c>
      <c r="J53" s="412">
        <v>1</v>
      </c>
      <c r="K53" s="413"/>
      <c r="L53" t="s" s="411">
        <v>2063</v>
      </c>
      <c r="M53" t="s" s="411">
        <v>2000</v>
      </c>
      <c r="N53" s="413"/>
      <c r="O53" t="s" s="411">
        <v>2171</v>
      </c>
      <c r="P53" t="s" s="411">
        <v>2172</v>
      </c>
      <c r="Q53" t="s" s="411">
        <v>2173</v>
      </c>
      <c r="R53" s="413"/>
      <c r="S53" t="s" s="411">
        <v>2174</v>
      </c>
      <c r="T53" t="s" s="411">
        <v>2175</v>
      </c>
      <c r="U53" t="s" s="411">
        <v>47</v>
      </c>
      <c r="V53" t="s" s="411">
        <v>2000</v>
      </c>
      <c r="W53" t="s" s="411">
        <v>2016</v>
      </c>
      <c r="X53" s="412">
        <f>IF($W53="Critical Importance",20,IF($W53="Minor Importance",5,10))</f>
        <v>20</v>
      </c>
    </row>
    <row r="54" ht="213.75" customHeight="1">
      <c r="A54" t="s" s="411">
        <v>138</v>
      </c>
      <c r="B54" t="s" s="411">
        <v>2176</v>
      </c>
      <c r="C54" s="412">
        <v>0</v>
      </c>
      <c r="D54" s="412">
        <v>1</v>
      </c>
      <c r="E54" s="412">
        <v>0</v>
      </c>
      <c r="F54" s="412">
        <v>0</v>
      </c>
      <c r="G54" s="412">
        <v>0</v>
      </c>
      <c r="H54" s="412">
        <v>0</v>
      </c>
      <c r="I54" s="412">
        <v>0</v>
      </c>
      <c r="J54" s="412">
        <v>0</v>
      </c>
      <c r="K54" s="413"/>
      <c r="L54" t="s" s="411">
        <v>2063</v>
      </c>
      <c r="M54" t="s" s="411">
        <v>2000</v>
      </c>
      <c r="N54" s="413"/>
      <c r="O54" t="s" s="411">
        <v>2177</v>
      </c>
      <c r="P54" t="s" s="411">
        <v>2178</v>
      </c>
      <c r="Q54" t="s" s="411">
        <v>2179</v>
      </c>
      <c r="R54" s="413"/>
      <c r="S54" t="s" s="411">
        <v>2180</v>
      </c>
      <c r="T54" t="s" s="411">
        <v>2181</v>
      </c>
      <c r="U54" t="s" s="411">
        <v>47</v>
      </c>
      <c r="V54" t="s" s="411">
        <v>2000</v>
      </c>
      <c r="W54" t="s" s="411">
        <v>2070</v>
      </c>
      <c r="X54" s="412">
        <f>IF($W54="Critical Importance",20,IF($W54="Minor Importance",5,10))</f>
        <v>10</v>
      </c>
    </row>
    <row r="55" ht="171" customHeight="1">
      <c r="A55" t="s" s="411">
        <v>607</v>
      </c>
      <c r="B55" t="s" s="411">
        <v>2182</v>
      </c>
      <c r="C55" s="412">
        <v>0</v>
      </c>
      <c r="D55" s="412">
        <v>0</v>
      </c>
      <c r="E55" s="412">
        <v>0</v>
      </c>
      <c r="F55" s="412">
        <v>0</v>
      </c>
      <c r="G55" s="412">
        <v>0</v>
      </c>
      <c r="H55" s="412">
        <v>1</v>
      </c>
      <c r="I55" s="412">
        <v>0</v>
      </c>
      <c r="J55" s="412">
        <v>1</v>
      </c>
      <c r="K55" s="413"/>
      <c r="L55" t="s" s="411">
        <v>2183</v>
      </c>
      <c r="M55" t="s" s="411">
        <v>2000</v>
      </c>
      <c r="N55" t="s" s="411">
        <v>2184</v>
      </c>
      <c r="O55" s="413"/>
      <c r="P55" s="413"/>
      <c r="Q55" s="413"/>
      <c r="R55" s="413"/>
      <c r="S55" t="s" s="411">
        <v>2185</v>
      </c>
      <c r="T55" t="s" s="411">
        <v>2009</v>
      </c>
      <c r="U55" t="s" s="411">
        <v>59</v>
      </c>
      <c r="V55" t="s" s="411">
        <v>2000</v>
      </c>
      <c r="W55" t="s" s="411">
        <v>2016</v>
      </c>
      <c r="X55" s="412">
        <f>IF($W55="Critical Importance",20,IF($W55="Minor Importance",5,10))</f>
        <v>20</v>
      </c>
    </row>
    <row r="56" ht="171" customHeight="1">
      <c r="A56" t="s" s="411">
        <v>610</v>
      </c>
      <c r="B56" t="s" s="411">
        <v>2186</v>
      </c>
      <c r="C56" s="412">
        <v>0</v>
      </c>
      <c r="D56" s="412">
        <v>0</v>
      </c>
      <c r="E56" s="412">
        <v>0</v>
      </c>
      <c r="F56" s="412">
        <v>0</v>
      </c>
      <c r="G56" s="412">
        <v>0</v>
      </c>
      <c r="H56" s="412">
        <v>1</v>
      </c>
      <c r="I56" s="412">
        <v>0</v>
      </c>
      <c r="J56" s="412">
        <v>1</v>
      </c>
      <c r="K56" s="413"/>
      <c r="L56" t="s" s="411">
        <v>2183</v>
      </c>
      <c r="M56" t="s" s="411">
        <v>2000</v>
      </c>
      <c r="N56" t="s" s="411">
        <v>2184</v>
      </c>
      <c r="O56" s="413"/>
      <c r="P56" s="413"/>
      <c r="Q56" s="413"/>
      <c r="R56" s="413"/>
      <c r="S56" t="s" s="411">
        <v>2185</v>
      </c>
      <c r="T56" t="s" s="411">
        <v>2009</v>
      </c>
      <c r="U56" t="s" s="411">
        <v>47</v>
      </c>
      <c r="V56" t="s" s="411">
        <v>2000</v>
      </c>
      <c r="W56" t="s" s="411">
        <v>2016</v>
      </c>
      <c r="X56" s="412">
        <f>IF($W56="Critical Importance",20,IF($W56="Minor Importance",5,10))</f>
        <v>20</v>
      </c>
    </row>
    <row r="57" ht="171" customHeight="1">
      <c r="A57" t="s" s="411">
        <v>612</v>
      </c>
      <c r="B57" t="s" s="411">
        <v>2187</v>
      </c>
      <c r="C57" s="412">
        <v>0</v>
      </c>
      <c r="D57" s="412">
        <v>0</v>
      </c>
      <c r="E57" s="412">
        <v>0</v>
      </c>
      <c r="F57" s="412">
        <v>0</v>
      </c>
      <c r="G57" s="412">
        <v>0</v>
      </c>
      <c r="H57" s="412">
        <v>1</v>
      </c>
      <c r="I57" s="412">
        <v>0</v>
      </c>
      <c r="J57" s="412">
        <v>1</v>
      </c>
      <c r="K57" s="413"/>
      <c r="L57" t="s" s="411">
        <v>2183</v>
      </c>
      <c r="M57" t="s" s="411">
        <v>2000</v>
      </c>
      <c r="N57" t="s" s="411">
        <v>2184</v>
      </c>
      <c r="O57" s="413"/>
      <c r="P57" s="413"/>
      <c r="Q57" s="413"/>
      <c r="R57" s="413"/>
      <c r="S57" t="s" s="411">
        <v>2185</v>
      </c>
      <c r="T57" t="s" s="411">
        <v>2009</v>
      </c>
      <c r="U57" t="s" s="411">
        <v>47</v>
      </c>
      <c r="V57" t="s" s="411">
        <v>2000</v>
      </c>
      <c r="W57" t="s" s="411">
        <v>2016</v>
      </c>
      <c r="X57" s="412">
        <f>IF($W57="Critical Importance",20,IF($W57="Minor Importance",5,10))</f>
        <v>20</v>
      </c>
    </row>
    <row r="58" ht="171" customHeight="1">
      <c r="A58" t="s" s="411">
        <v>614</v>
      </c>
      <c r="B58" t="s" s="411">
        <v>2188</v>
      </c>
      <c r="C58" s="412">
        <v>0</v>
      </c>
      <c r="D58" s="412">
        <v>0</v>
      </c>
      <c r="E58" s="412">
        <v>0</v>
      </c>
      <c r="F58" s="412">
        <v>0</v>
      </c>
      <c r="G58" s="412">
        <v>0</v>
      </c>
      <c r="H58" s="412">
        <v>1</v>
      </c>
      <c r="I58" s="412">
        <v>0</v>
      </c>
      <c r="J58" s="412">
        <v>1</v>
      </c>
      <c r="K58" s="413"/>
      <c r="L58" t="s" s="411">
        <v>2183</v>
      </c>
      <c r="M58" t="s" s="411">
        <v>2000</v>
      </c>
      <c r="N58" t="s" s="411">
        <v>2184</v>
      </c>
      <c r="O58" s="413"/>
      <c r="P58" s="413"/>
      <c r="Q58" s="413"/>
      <c r="R58" s="413"/>
      <c r="S58" t="s" s="411">
        <v>2185</v>
      </c>
      <c r="T58" t="s" s="411">
        <v>2009</v>
      </c>
      <c r="U58" t="s" s="411">
        <v>47</v>
      </c>
      <c r="V58" t="s" s="411">
        <v>2000</v>
      </c>
      <c r="W58" t="s" s="411">
        <v>2016</v>
      </c>
      <c r="X58" s="412">
        <f>IF($W58="Critical Importance",20,IF($W58="Minor Importance",5,10))</f>
        <v>20</v>
      </c>
    </row>
    <row r="59" ht="171" customHeight="1">
      <c r="A59" t="s" s="411">
        <v>616</v>
      </c>
      <c r="B59" t="s" s="411">
        <v>2189</v>
      </c>
      <c r="C59" s="412">
        <v>0</v>
      </c>
      <c r="D59" s="412">
        <v>0</v>
      </c>
      <c r="E59" s="412">
        <v>0</v>
      </c>
      <c r="F59" s="412">
        <v>0</v>
      </c>
      <c r="G59" s="412">
        <v>0</v>
      </c>
      <c r="H59" s="412">
        <v>1</v>
      </c>
      <c r="I59" s="412">
        <v>0</v>
      </c>
      <c r="J59" s="412">
        <v>1</v>
      </c>
      <c r="K59" s="413"/>
      <c r="L59" t="s" s="411">
        <v>2183</v>
      </c>
      <c r="M59" t="s" s="411">
        <v>2000</v>
      </c>
      <c r="N59" t="s" s="411">
        <v>2184</v>
      </c>
      <c r="O59" s="413"/>
      <c r="P59" s="413"/>
      <c r="Q59" s="413"/>
      <c r="R59" s="413"/>
      <c r="S59" t="s" s="411">
        <v>2185</v>
      </c>
      <c r="T59" t="s" s="411">
        <v>2009</v>
      </c>
      <c r="U59" t="s" s="411">
        <v>59</v>
      </c>
      <c r="V59" t="s" s="411">
        <v>2000</v>
      </c>
      <c r="W59" t="s" s="411">
        <v>2070</v>
      </c>
      <c r="X59" s="412">
        <f>IF($W59="Critical Importance",20,IF($W59="Minor Importance",5,10))</f>
        <v>10</v>
      </c>
    </row>
    <row r="60" ht="171" customHeight="1">
      <c r="A60" t="s" s="411">
        <v>618</v>
      </c>
      <c r="B60" t="s" s="411">
        <v>2190</v>
      </c>
      <c r="C60" s="412">
        <v>0</v>
      </c>
      <c r="D60" s="412">
        <v>0</v>
      </c>
      <c r="E60" s="412">
        <v>0</v>
      </c>
      <c r="F60" s="412">
        <v>0</v>
      </c>
      <c r="G60" s="412">
        <v>0</v>
      </c>
      <c r="H60" s="412">
        <v>1</v>
      </c>
      <c r="I60" s="412">
        <v>0</v>
      </c>
      <c r="J60" s="412">
        <v>1</v>
      </c>
      <c r="K60" s="413"/>
      <c r="L60" t="s" s="411">
        <v>2183</v>
      </c>
      <c r="M60" t="s" s="411">
        <v>2000</v>
      </c>
      <c r="N60" t="s" s="411">
        <v>2184</v>
      </c>
      <c r="O60" s="413"/>
      <c r="P60" s="413"/>
      <c r="Q60" s="413"/>
      <c r="R60" s="413"/>
      <c r="S60" t="s" s="411">
        <v>2185</v>
      </c>
      <c r="T60" t="s" s="411">
        <v>2009</v>
      </c>
      <c r="U60" t="s" s="411">
        <v>59</v>
      </c>
      <c r="V60" t="s" s="411">
        <v>2000</v>
      </c>
      <c r="W60" t="s" s="411">
        <v>2070</v>
      </c>
      <c r="X60" s="412">
        <f>IF($W60="Critical Importance",20,IF($W60="Minor Importance",5,10))</f>
        <v>10</v>
      </c>
    </row>
    <row r="61" ht="171" customHeight="1">
      <c r="A61" t="s" s="411">
        <v>620</v>
      </c>
      <c r="B61" t="s" s="411">
        <v>2191</v>
      </c>
      <c r="C61" s="412">
        <v>0</v>
      </c>
      <c r="D61" s="412">
        <v>0</v>
      </c>
      <c r="E61" s="412">
        <v>0</v>
      </c>
      <c r="F61" s="412">
        <v>0</v>
      </c>
      <c r="G61" s="412">
        <v>0</v>
      </c>
      <c r="H61" s="412">
        <v>1</v>
      </c>
      <c r="I61" s="412">
        <v>0</v>
      </c>
      <c r="J61" s="412">
        <v>1</v>
      </c>
      <c r="K61" s="413"/>
      <c r="L61" t="s" s="411">
        <v>2183</v>
      </c>
      <c r="M61" t="s" s="411">
        <v>2000</v>
      </c>
      <c r="N61" t="s" s="411">
        <v>2184</v>
      </c>
      <c r="O61" s="413"/>
      <c r="P61" s="413"/>
      <c r="Q61" s="413"/>
      <c r="R61" s="413"/>
      <c r="S61" t="s" s="411">
        <v>2185</v>
      </c>
      <c r="T61" t="s" s="411">
        <v>2009</v>
      </c>
      <c r="U61" t="s" s="411">
        <v>59</v>
      </c>
      <c r="V61" t="s" s="411">
        <v>2000</v>
      </c>
      <c r="W61" t="s" s="411">
        <v>2070</v>
      </c>
      <c r="X61" s="412">
        <f>IF($W61="Critical Importance",20,IF($W61="Minor Importance",5,10))</f>
        <v>10</v>
      </c>
    </row>
    <row r="62" ht="171" customHeight="1">
      <c r="A62" t="s" s="411">
        <v>622</v>
      </c>
      <c r="B62" t="s" s="411">
        <v>2192</v>
      </c>
      <c r="C62" s="412">
        <v>0</v>
      </c>
      <c r="D62" s="412">
        <v>0</v>
      </c>
      <c r="E62" s="412">
        <v>0</v>
      </c>
      <c r="F62" s="412">
        <v>0</v>
      </c>
      <c r="G62" s="412">
        <v>0</v>
      </c>
      <c r="H62" s="412">
        <v>1</v>
      </c>
      <c r="I62" s="412">
        <v>0</v>
      </c>
      <c r="J62" s="412">
        <v>1</v>
      </c>
      <c r="K62" s="413"/>
      <c r="L62" t="s" s="411">
        <v>2183</v>
      </c>
      <c r="M62" t="s" s="411">
        <v>2000</v>
      </c>
      <c r="N62" t="s" s="411">
        <v>2184</v>
      </c>
      <c r="O62" s="413"/>
      <c r="P62" t="s" s="411">
        <v>2193</v>
      </c>
      <c r="Q62" s="413"/>
      <c r="R62" s="413"/>
      <c r="S62" t="s" s="411">
        <v>2185</v>
      </c>
      <c r="T62" t="s" s="411">
        <v>2009</v>
      </c>
      <c r="U62" t="s" s="411">
        <v>59</v>
      </c>
      <c r="V62" t="s" s="411">
        <v>2000</v>
      </c>
      <c r="W62" t="s" s="411">
        <v>2070</v>
      </c>
      <c r="X62" s="412">
        <f>IF($W62="Critical Importance",20,IF($W62="Minor Importance",5,10))</f>
        <v>10</v>
      </c>
    </row>
    <row r="63" ht="171" customHeight="1">
      <c r="A63" t="s" s="411">
        <v>624</v>
      </c>
      <c r="B63" t="s" s="411">
        <v>2194</v>
      </c>
      <c r="C63" s="412">
        <v>0</v>
      </c>
      <c r="D63" s="412">
        <v>0</v>
      </c>
      <c r="E63" s="412">
        <v>0</v>
      </c>
      <c r="F63" s="412">
        <v>0</v>
      </c>
      <c r="G63" s="412">
        <v>0</v>
      </c>
      <c r="H63" s="412">
        <v>1</v>
      </c>
      <c r="I63" s="412">
        <v>0</v>
      </c>
      <c r="J63" s="412">
        <v>1</v>
      </c>
      <c r="K63" s="413"/>
      <c r="L63" t="s" s="411">
        <v>2183</v>
      </c>
      <c r="M63" t="s" s="411">
        <v>2000</v>
      </c>
      <c r="N63" t="s" s="411">
        <v>2184</v>
      </c>
      <c r="O63" s="413"/>
      <c r="P63" t="s" s="411">
        <v>2195</v>
      </c>
      <c r="Q63" s="413"/>
      <c r="R63" s="413"/>
      <c r="S63" t="s" s="411">
        <v>2185</v>
      </c>
      <c r="T63" t="s" s="411">
        <v>2009</v>
      </c>
      <c r="U63" t="s" s="411">
        <v>59</v>
      </c>
      <c r="V63" t="s" s="411">
        <v>2000</v>
      </c>
      <c r="W63" t="s" s="411">
        <v>2070</v>
      </c>
      <c r="X63" s="412">
        <f>IF($W63="Critical Importance",20,IF($W63="Minor Importance",5,10))</f>
        <v>10</v>
      </c>
    </row>
    <row r="64" ht="228" customHeight="1">
      <c r="A64" t="s" s="411">
        <v>376</v>
      </c>
      <c r="B64" t="s" s="411">
        <v>2196</v>
      </c>
      <c r="C64" s="412">
        <v>0</v>
      </c>
      <c r="D64" s="412">
        <v>0</v>
      </c>
      <c r="E64" s="412">
        <v>0</v>
      </c>
      <c r="F64" s="412">
        <v>1</v>
      </c>
      <c r="G64" s="412">
        <v>0</v>
      </c>
      <c r="H64" s="412">
        <v>0</v>
      </c>
      <c r="I64" s="412">
        <v>0</v>
      </c>
      <c r="J64" s="412">
        <v>1</v>
      </c>
      <c r="K64" s="413"/>
      <c r="L64" t="s" s="411">
        <v>2197</v>
      </c>
      <c r="M64" t="s" s="411">
        <v>2000</v>
      </c>
      <c r="N64" t="s" s="411">
        <v>2198</v>
      </c>
      <c r="O64" t="s" s="411">
        <v>2199</v>
      </c>
      <c r="P64" t="s" s="411">
        <v>2200</v>
      </c>
      <c r="Q64" t="s" s="411">
        <v>2201</v>
      </c>
      <c r="R64" s="413"/>
      <c r="S64" t="s" s="411">
        <v>2202</v>
      </c>
      <c r="T64" t="s" s="411">
        <v>2203</v>
      </c>
      <c r="U64" t="s" s="411">
        <v>47</v>
      </c>
      <c r="V64" t="s" s="411">
        <v>2000</v>
      </c>
      <c r="W64" t="s" s="411">
        <v>2016</v>
      </c>
      <c r="X64" s="412">
        <f>IF($W64="Critical Importance",20,IF($W64="Minor Importance",5,10))</f>
        <v>20</v>
      </c>
    </row>
    <row r="65" ht="242.25" customHeight="1">
      <c r="A65" t="s" s="411">
        <v>380</v>
      </c>
      <c r="B65" t="s" s="411">
        <v>2204</v>
      </c>
      <c r="C65" s="412">
        <v>0</v>
      </c>
      <c r="D65" s="412">
        <v>0</v>
      </c>
      <c r="E65" s="412">
        <v>0</v>
      </c>
      <c r="F65" s="412">
        <v>1</v>
      </c>
      <c r="G65" s="412">
        <v>0</v>
      </c>
      <c r="H65" s="412">
        <v>0</v>
      </c>
      <c r="I65" s="412">
        <v>0</v>
      </c>
      <c r="J65" s="412">
        <v>0</v>
      </c>
      <c r="K65" s="413"/>
      <c r="L65" t="s" s="411">
        <v>2197</v>
      </c>
      <c r="M65" t="s" s="411">
        <v>2000</v>
      </c>
      <c r="N65" t="s" s="411">
        <v>2198</v>
      </c>
      <c r="O65" s="413"/>
      <c r="P65" t="s" s="411">
        <v>2205</v>
      </c>
      <c r="Q65" t="s" s="411">
        <v>2206</v>
      </c>
      <c r="R65" s="413"/>
      <c r="S65" t="s" s="411">
        <v>2207</v>
      </c>
      <c r="T65" t="s" s="411">
        <v>2208</v>
      </c>
      <c r="U65" t="s" s="411">
        <v>47</v>
      </c>
      <c r="V65" t="s" s="411">
        <v>2000</v>
      </c>
      <c r="W65" t="s" s="411">
        <v>2016</v>
      </c>
      <c r="X65" s="412">
        <f>IF($W65="Critical Importance",20,IF($W65="Minor Importance",5,10))</f>
        <v>20</v>
      </c>
    </row>
    <row r="66" ht="213.75" customHeight="1">
      <c r="A66" t="s" s="411">
        <v>384</v>
      </c>
      <c r="B66" t="s" s="411">
        <v>2209</v>
      </c>
      <c r="C66" s="412">
        <v>0</v>
      </c>
      <c r="D66" s="412">
        <v>0</v>
      </c>
      <c r="E66" s="412">
        <v>0</v>
      </c>
      <c r="F66" s="412">
        <v>1</v>
      </c>
      <c r="G66" s="412">
        <v>0</v>
      </c>
      <c r="H66" s="412">
        <v>0</v>
      </c>
      <c r="I66" s="412">
        <v>0</v>
      </c>
      <c r="J66" s="412">
        <v>0</v>
      </c>
      <c r="K66" s="413"/>
      <c r="L66" t="s" s="411">
        <v>2197</v>
      </c>
      <c r="M66" t="s" s="411">
        <v>2000</v>
      </c>
      <c r="N66" t="s" s="411">
        <v>2198</v>
      </c>
      <c r="O66" t="s" s="411">
        <v>2210</v>
      </c>
      <c r="P66" t="s" s="411">
        <v>2211</v>
      </c>
      <c r="Q66" t="s" s="411">
        <v>2212</v>
      </c>
      <c r="R66" s="413"/>
      <c r="S66" t="s" s="411">
        <v>2213</v>
      </c>
      <c r="T66" t="s" s="411">
        <v>2214</v>
      </c>
      <c r="U66" t="s" s="411">
        <v>47</v>
      </c>
      <c r="V66" t="s" s="411">
        <v>2000</v>
      </c>
      <c r="W66" t="s" s="411">
        <v>2016</v>
      </c>
      <c r="X66" s="412">
        <f>IF($W66="Critical Importance",20,IF($W66="Minor Importance",5,10))</f>
        <v>20</v>
      </c>
    </row>
    <row r="67" ht="85.5" customHeight="1">
      <c r="A67" t="s" s="411">
        <v>388</v>
      </c>
      <c r="B67" t="s" s="411">
        <v>2215</v>
      </c>
      <c r="C67" s="412">
        <v>0</v>
      </c>
      <c r="D67" s="412">
        <v>0</v>
      </c>
      <c r="E67" s="412">
        <v>0</v>
      </c>
      <c r="F67" s="412">
        <v>1</v>
      </c>
      <c r="G67" s="412">
        <v>0</v>
      </c>
      <c r="H67" s="412">
        <v>0</v>
      </c>
      <c r="I67" s="412">
        <v>0</v>
      </c>
      <c r="J67" s="412">
        <v>1</v>
      </c>
      <c r="K67" s="413"/>
      <c r="L67" t="s" s="411">
        <v>2197</v>
      </c>
      <c r="M67" t="s" s="411">
        <v>2000</v>
      </c>
      <c r="N67" t="s" s="411">
        <v>2198</v>
      </c>
      <c r="O67" s="413"/>
      <c r="P67" t="s" s="411">
        <v>2216</v>
      </c>
      <c r="Q67" t="s" s="411">
        <v>2217</v>
      </c>
      <c r="R67" s="413"/>
      <c r="S67" t="s" s="411">
        <v>2218</v>
      </c>
      <c r="T67" t="s" s="411">
        <v>2219</v>
      </c>
      <c r="U67" t="s" s="411">
        <v>59</v>
      </c>
      <c r="V67" t="s" s="411">
        <v>2000</v>
      </c>
      <c r="W67" t="s" s="411">
        <v>2016</v>
      </c>
      <c r="X67" s="412">
        <f>IF($W67="Critical Importance",20,IF($W67="Minor Importance",5,10))</f>
        <v>20</v>
      </c>
    </row>
    <row r="68" ht="256.5" customHeight="1">
      <c r="A68" t="s" s="411">
        <v>391</v>
      </c>
      <c r="B68" t="s" s="411">
        <v>2220</v>
      </c>
      <c r="C68" s="412">
        <v>0</v>
      </c>
      <c r="D68" s="412">
        <v>0</v>
      </c>
      <c r="E68" s="412">
        <v>0</v>
      </c>
      <c r="F68" s="412">
        <v>1</v>
      </c>
      <c r="G68" s="412">
        <v>0</v>
      </c>
      <c r="H68" s="412">
        <v>0</v>
      </c>
      <c r="I68" s="412">
        <v>0</v>
      </c>
      <c r="J68" s="412">
        <v>0</v>
      </c>
      <c r="K68" s="413"/>
      <c r="L68" t="s" s="411">
        <v>2197</v>
      </c>
      <c r="M68" t="s" s="411">
        <v>2000</v>
      </c>
      <c r="N68" t="s" s="411">
        <v>2198</v>
      </c>
      <c r="O68" s="413"/>
      <c r="P68" t="s" s="411">
        <v>2221</v>
      </c>
      <c r="Q68" t="s" s="411">
        <v>2222</v>
      </c>
      <c r="R68" s="413"/>
      <c r="S68" t="s" s="411">
        <v>2223</v>
      </c>
      <c r="T68" t="s" s="411">
        <v>2224</v>
      </c>
      <c r="U68" t="s" s="411">
        <v>47</v>
      </c>
      <c r="V68" t="s" s="411">
        <v>2000</v>
      </c>
      <c r="W68" t="s" s="411">
        <v>2016</v>
      </c>
      <c r="X68" s="412">
        <f>IF($W68="Critical Importance",20,IF($W68="Minor Importance",5,10))</f>
        <v>20</v>
      </c>
    </row>
    <row r="69" ht="242.25" customHeight="1">
      <c r="A69" t="s" s="411">
        <v>395</v>
      </c>
      <c r="B69" t="s" s="411">
        <v>2225</v>
      </c>
      <c r="C69" s="412">
        <v>0</v>
      </c>
      <c r="D69" s="412">
        <v>0</v>
      </c>
      <c r="E69" s="412">
        <v>0</v>
      </c>
      <c r="F69" s="412">
        <v>1</v>
      </c>
      <c r="G69" s="412">
        <v>0</v>
      </c>
      <c r="H69" s="412">
        <v>0</v>
      </c>
      <c r="I69" s="412">
        <v>0</v>
      </c>
      <c r="J69" s="412">
        <v>0</v>
      </c>
      <c r="K69" s="413"/>
      <c r="L69" t="s" s="411">
        <v>2197</v>
      </c>
      <c r="M69" t="s" s="411">
        <v>2000</v>
      </c>
      <c r="N69" t="s" s="411">
        <v>2198</v>
      </c>
      <c r="O69" s="413"/>
      <c r="P69" t="s" s="411">
        <v>2226</v>
      </c>
      <c r="Q69" t="s" s="411">
        <v>2227</v>
      </c>
      <c r="R69" s="413"/>
      <c r="S69" t="s" s="411">
        <v>2228</v>
      </c>
      <c r="T69" t="s" s="411">
        <v>2229</v>
      </c>
      <c r="U69" t="s" s="411">
        <v>47</v>
      </c>
      <c r="V69" t="s" s="411">
        <v>2000</v>
      </c>
      <c r="W69" t="s" s="411">
        <v>2016</v>
      </c>
      <c r="X69" s="412">
        <f>IF($W69="Critical Importance",20,IF($W69="Minor Importance",5,10))</f>
        <v>20</v>
      </c>
    </row>
    <row r="70" ht="142.5" customHeight="1">
      <c r="A70" t="s" s="411">
        <v>399</v>
      </c>
      <c r="B70" t="s" s="411">
        <v>2230</v>
      </c>
      <c r="C70" s="412">
        <v>0</v>
      </c>
      <c r="D70" s="412">
        <v>0</v>
      </c>
      <c r="E70" s="412">
        <v>0</v>
      </c>
      <c r="F70" s="412">
        <v>1</v>
      </c>
      <c r="G70" s="412">
        <v>0</v>
      </c>
      <c r="H70" s="412">
        <v>0</v>
      </c>
      <c r="I70" s="412">
        <v>0</v>
      </c>
      <c r="J70" s="412">
        <v>0</v>
      </c>
      <c r="K70" s="413"/>
      <c r="L70" t="s" s="411">
        <v>2197</v>
      </c>
      <c r="M70" t="s" s="411">
        <v>2000</v>
      </c>
      <c r="N70" t="s" s="411">
        <v>2198</v>
      </c>
      <c r="O70" s="413"/>
      <c r="P70" t="s" s="411">
        <v>2231</v>
      </c>
      <c r="Q70" t="s" s="411">
        <v>2232</v>
      </c>
      <c r="R70" s="413"/>
      <c r="S70" t="s" s="411">
        <v>2233</v>
      </c>
      <c r="T70" t="s" s="411">
        <v>2234</v>
      </c>
      <c r="U70" t="s" s="411">
        <v>47</v>
      </c>
      <c r="V70" t="s" s="411">
        <v>2000</v>
      </c>
      <c r="W70" t="s" s="411">
        <v>2016</v>
      </c>
      <c r="X70" s="412">
        <f>IF($W70="Critical Importance",20,IF($W70="Minor Importance",5,10))</f>
        <v>20</v>
      </c>
    </row>
    <row r="71" ht="213.75" customHeight="1">
      <c r="A71" t="s" s="411">
        <v>403</v>
      </c>
      <c r="B71" t="s" s="411">
        <v>2235</v>
      </c>
      <c r="C71" s="412">
        <v>0</v>
      </c>
      <c r="D71" s="412">
        <v>0</v>
      </c>
      <c r="E71" s="412">
        <v>0</v>
      </c>
      <c r="F71" s="412">
        <v>1</v>
      </c>
      <c r="G71" s="412">
        <v>0</v>
      </c>
      <c r="H71" s="412">
        <v>0</v>
      </c>
      <c r="I71" s="412">
        <v>0</v>
      </c>
      <c r="J71" s="412">
        <v>1</v>
      </c>
      <c r="K71" s="413"/>
      <c r="L71" t="s" s="411">
        <v>2197</v>
      </c>
      <c r="M71" t="s" s="411">
        <v>2000</v>
      </c>
      <c r="N71" t="s" s="411">
        <v>2198</v>
      </c>
      <c r="O71" t="s" s="411">
        <v>2236</v>
      </c>
      <c r="P71" t="s" s="411">
        <v>2237</v>
      </c>
      <c r="Q71" s="413"/>
      <c r="R71" s="413"/>
      <c r="S71" t="s" s="411">
        <v>2238</v>
      </c>
      <c r="T71" t="s" s="411">
        <v>2239</v>
      </c>
      <c r="U71" t="s" s="411">
        <v>47</v>
      </c>
      <c r="V71" t="s" s="411">
        <v>2000</v>
      </c>
      <c r="W71" t="s" s="411">
        <v>2070</v>
      </c>
      <c r="X71" s="412">
        <f>IF($W71="Critical Importance",20,IF($W71="Minor Importance",5,10))</f>
        <v>10</v>
      </c>
    </row>
    <row r="72" ht="228" customHeight="1">
      <c r="A72" t="s" s="411">
        <v>407</v>
      </c>
      <c r="B72" t="s" s="411">
        <v>2240</v>
      </c>
      <c r="C72" s="412">
        <v>0</v>
      </c>
      <c r="D72" s="412">
        <v>0</v>
      </c>
      <c r="E72" s="412">
        <v>0</v>
      </c>
      <c r="F72" s="412">
        <v>1</v>
      </c>
      <c r="G72" s="412">
        <v>0</v>
      </c>
      <c r="H72" s="412">
        <v>0</v>
      </c>
      <c r="I72" s="412">
        <v>0</v>
      </c>
      <c r="J72" s="412">
        <v>0</v>
      </c>
      <c r="K72" s="413"/>
      <c r="L72" t="s" s="411">
        <v>2197</v>
      </c>
      <c r="M72" t="s" s="411">
        <v>2000</v>
      </c>
      <c r="N72" t="s" s="411">
        <v>2198</v>
      </c>
      <c r="O72" s="413"/>
      <c r="P72" t="s" s="411">
        <v>2241</v>
      </c>
      <c r="Q72" t="s" s="411">
        <v>2242</v>
      </c>
      <c r="R72" s="413"/>
      <c r="S72" t="s" s="411">
        <v>2243</v>
      </c>
      <c r="T72" t="s" s="411">
        <v>2244</v>
      </c>
      <c r="U72" t="s" s="411">
        <v>47</v>
      </c>
      <c r="V72" t="s" s="411">
        <v>2000</v>
      </c>
      <c r="W72" t="s" s="411">
        <v>2070</v>
      </c>
      <c r="X72" s="412">
        <f>IF($W72="Critical Importance",20,IF($W72="Minor Importance",5,10))</f>
        <v>10</v>
      </c>
    </row>
    <row r="73" ht="256.5" customHeight="1">
      <c r="A73" t="s" s="411">
        <v>411</v>
      </c>
      <c r="B73" t="s" s="411">
        <v>2245</v>
      </c>
      <c r="C73" s="412">
        <v>0</v>
      </c>
      <c r="D73" s="412">
        <v>0</v>
      </c>
      <c r="E73" s="412">
        <v>0</v>
      </c>
      <c r="F73" s="412">
        <v>1</v>
      </c>
      <c r="G73" s="412">
        <v>0</v>
      </c>
      <c r="H73" s="412">
        <v>0</v>
      </c>
      <c r="I73" s="412">
        <v>0</v>
      </c>
      <c r="J73" s="412">
        <v>0</v>
      </c>
      <c r="K73" s="413"/>
      <c r="L73" t="s" s="411">
        <v>2197</v>
      </c>
      <c r="M73" t="s" s="411">
        <v>2000</v>
      </c>
      <c r="N73" t="s" s="411">
        <v>2198</v>
      </c>
      <c r="O73" t="s" s="411">
        <v>2246</v>
      </c>
      <c r="P73" t="s" s="411">
        <v>2086</v>
      </c>
      <c r="Q73" t="s" s="411">
        <v>2247</v>
      </c>
      <c r="R73" s="413"/>
      <c r="S73" t="s" s="411">
        <v>2248</v>
      </c>
      <c r="T73" t="s" s="411">
        <v>2249</v>
      </c>
      <c r="U73" t="s" s="411">
        <v>47</v>
      </c>
      <c r="V73" t="s" s="411">
        <v>2000</v>
      </c>
      <c r="W73" t="s" s="411">
        <v>2070</v>
      </c>
      <c r="X73" s="412">
        <f>IF($W73="Critical Importance",20,IF($W73="Minor Importance",5,10))</f>
        <v>10</v>
      </c>
    </row>
    <row r="74" ht="185.25" customHeight="1">
      <c r="A74" t="s" s="411">
        <v>415</v>
      </c>
      <c r="B74" t="s" s="411">
        <v>2250</v>
      </c>
      <c r="C74" s="412">
        <v>0</v>
      </c>
      <c r="D74" s="412">
        <v>0</v>
      </c>
      <c r="E74" s="412">
        <v>0</v>
      </c>
      <c r="F74" s="412">
        <v>1</v>
      </c>
      <c r="G74" s="412">
        <v>0</v>
      </c>
      <c r="H74" s="412">
        <v>0</v>
      </c>
      <c r="I74" s="412">
        <v>0</v>
      </c>
      <c r="J74" s="412">
        <v>0</v>
      </c>
      <c r="K74" s="413"/>
      <c r="L74" t="s" s="411">
        <v>2197</v>
      </c>
      <c r="M74" t="s" s="411">
        <v>2000</v>
      </c>
      <c r="N74" t="s" s="411">
        <v>2198</v>
      </c>
      <c r="O74" s="413"/>
      <c r="P74" t="s" s="411">
        <v>2251</v>
      </c>
      <c r="Q74" t="s" s="411">
        <v>2252</v>
      </c>
      <c r="R74" s="413"/>
      <c r="S74" t="s" s="411">
        <v>2253</v>
      </c>
      <c r="T74" t="s" s="411">
        <v>2254</v>
      </c>
      <c r="U74" t="s" s="411">
        <v>47</v>
      </c>
      <c r="V74" t="s" s="411">
        <v>2000</v>
      </c>
      <c r="W74" t="s" s="411">
        <v>2070</v>
      </c>
      <c r="X74" s="412">
        <f>IF($W74="Critical Importance",20,IF($W74="Minor Importance",5,10))</f>
        <v>10</v>
      </c>
    </row>
    <row r="75" ht="185.25" customHeight="1">
      <c r="A75" t="s" s="411">
        <v>419</v>
      </c>
      <c r="B75" t="s" s="411">
        <v>2255</v>
      </c>
      <c r="C75" s="412">
        <v>0</v>
      </c>
      <c r="D75" s="412">
        <v>0</v>
      </c>
      <c r="E75" s="412">
        <v>0</v>
      </c>
      <c r="F75" s="412">
        <v>1</v>
      </c>
      <c r="G75" s="412">
        <v>0</v>
      </c>
      <c r="H75" s="412">
        <v>0</v>
      </c>
      <c r="I75" s="412">
        <v>0</v>
      </c>
      <c r="J75" s="412">
        <v>0</v>
      </c>
      <c r="K75" s="413"/>
      <c r="L75" t="s" s="411">
        <v>2197</v>
      </c>
      <c r="M75" t="s" s="411">
        <v>2000</v>
      </c>
      <c r="N75" t="s" s="411">
        <v>2198</v>
      </c>
      <c r="O75" s="413"/>
      <c r="P75" t="s" s="411">
        <v>2256</v>
      </c>
      <c r="Q75" t="s" s="411">
        <v>2257</v>
      </c>
      <c r="R75" s="413"/>
      <c r="S75" t="s" s="411">
        <v>2253</v>
      </c>
      <c r="T75" t="s" s="411">
        <v>2254</v>
      </c>
      <c r="U75" t="s" s="411">
        <v>47</v>
      </c>
      <c r="V75" t="s" s="411">
        <v>2000</v>
      </c>
      <c r="W75" t="s" s="411">
        <v>2070</v>
      </c>
      <c r="X75" s="412">
        <f>IF($W75="Critical Importance",20,IF($W75="Minor Importance",5,10))</f>
        <v>10</v>
      </c>
    </row>
    <row r="76" ht="128.25" customHeight="1">
      <c r="A76" t="s" s="411">
        <v>422</v>
      </c>
      <c r="B76" t="s" s="411">
        <v>2258</v>
      </c>
      <c r="C76" s="412">
        <v>0</v>
      </c>
      <c r="D76" s="412">
        <v>0</v>
      </c>
      <c r="E76" s="412">
        <v>0</v>
      </c>
      <c r="F76" s="412">
        <v>1</v>
      </c>
      <c r="G76" s="412">
        <v>0</v>
      </c>
      <c r="H76" s="412">
        <v>0</v>
      </c>
      <c r="I76" s="412">
        <v>0</v>
      </c>
      <c r="J76" s="412">
        <v>0</v>
      </c>
      <c r="K76" s="413"/>
      <c r="L76" t="s" s="411">
        <v>2197</v>
      </c>
      <c r="M76" t="s" s="411">
        <v>2000</v>
      </c>
      <c r="N76" t="s" s="411">
        <v>2198</v>
      </c>
      <c r="O76" t="s" s="411">
        <v>2259</v>
      </c>
      <c r="P76" t="s" s="411">
        <v>2260</v>
      </c>
      <c r="Q76" t="s" s="411">
        <v>2261</v>
      </c>
      <c r="R76" t="s" s="411">
        <v>2262</v>
      </c>
      <c r="S76" t="s" s="411">
        <v>2263</v>
      </c>
      <c r="T76" t="s" s="411">
        <v>2264</v>
      </c>
      <c r="U76" t="s" s="411">
        <v>47</v>
      </c>
      <c r="V76" t="s" s="411">
        <v>2000</v>
      </c>
      <c r="W76" t="s" s="411">
        <v>2021</v>
      </c>
      <c r="X76" s="412">
        <f>IF($W76="Critical Importance",20,IF($W76="Minor Importance",5,10))</f>
        <v>5</v>
      </c>
    </row>
    <row r="77" ht="199.5" customHeight="1">
      <c r="A77" t="s" s="411">
        <v>424</v>
      </c>
      <c r="B77" t="s" s="411">
        <v>2265</v>
      </c>
      <c r="C77" s="412">
        <v>0</v>
      </c>
      <c r="D77" s="412">
        <v>0</v>
      </c>
      <c r="E77" s="412">
        <v>0</v>
      </c>
      <c r="F77" s="412">
        <v>1</v>
      </c>
      <c r="G77" s="412">
        <v>0</v>
      </c>
      <c r="H77" s="412">
        <v>0</v>
      </c>
      <c r="I77" s="412">
        <v>0</v>
      </c>
      <c r="J77" s="412">
        <v>0</v>
      </c>
      <c r="K77" s="413"/>
      <c r="L77" t="s" s="411">
        <v>2197</v>
      </c>
      <c r="M77" t="s" s="411">
        <v>2000</v>
      </c>
      <c r="N77" t="s" s="411">
        <v>2198</v>
      </c>
      <c r="O77" s="413"/>
      <c r="P77" t="s" s="411">
        <v>2266</v>
      </c>
      <c r="Q77" t="s" s="411">
        <v>2267</v>
      </c>
      <c r="R77" s="413"/>
      <c r="S77" t="s" s="411">
        <v>2268</v>
      </c>
      <c r="T77" t="s" s="411">
        <v>2269</v>
      </c>
      <c r="U77" t="s" s="411">
        <v>47</v>
      </c>
      <c r="V77" t="s" s="411">
        <v>2000</v>
      </c>
      <c r="W77" t="s" s="411">
        <v>2021</v>
      </c>
      <c r="X77" s="412">
        <f>IF($W77="Critical Importance",20,IF($W77="Minor Importance",5,10))</f>
        <v>5</v>
      </c>
    </row>
    <row r="78" ht="185.25" customHeight="1">
      <c r="A78" t="s" s="411">
        <v>251</v>
      </c>
      <c r="B78" t="s" s="411">
        <v>2270</v>
      </c>
      <c r="C78" s="412">
        <v>0</v>
      </c>
      <c r="D78" s="412">
        <v>0</v>
      </c>
      <c r="E78" s="412">
        <v>1</v>
      </c>
      <c r="F78" s="412">
        <v>0</v>
      </c>
      <c r="G78" s="412">
        <v>0</v>
      </c>
      <c r="H78" s="412">
        <v>0</v>
      </c>
      <c r="I78" s="412">
        <v>0</v>
      </c>
      <c r="J78" s="412">
        <v>1</v>
      </c>
      <c r="K78" s="413"/>
      <c r="L78" t="s" s="411">
        <v>1977</v>
      </c>
      <c r="M78" t="s" s="411">
        <v>2000</v>
      </c>
      <c r="N78" t="s" s="411">
        <v>2198</v>
      </c>
      <c r="O78" t="s" s="411">
        <v>2271</v>
      </c>
      <c r="P78" t="s" s="411">
        <v>2272</v>
      </c>
      <c r="Q78" t="s" s="411">
        <v>2273</v>
      </c>
      <c r="R78" s="413"/>
      <c r="S78" t="s" s="411">
        <v>2274</v>
      </c>
      <c r="T78" t="s" s="411">
        <v>2275</v>
      </c>
      <c r="U78" t="s" s="411">
        <v>47</v>
      </c>
      <c r="V78" t="s" s="411">
        <v>2000</v>
      </c>
      <c r="W78" t="s" s="411">
        <v>2016</v>
      </c>
      <c r="X78" s="412">
        <f>IF($W78="Critical Importance",20,IF($W78="Minor Importance",5,10))</f>
        <v>20</v>
      </c>
    </row>
    <row r="79" ht="185.25" customHeight="1">
      <c r="A79" t="s" s="411">
        <v>255</v>
      </c>
      <c r="B79" t="s" s="411">
        <v>2276</v>
      </c>
      <c r="C79" s="412">
        <v>0</v>
      </c>
      <c r="D79" s="412">
        <v>0</v>
      </c>
      <c r="E79" s="412">
        <v>1</v>
      </c>
      <c r="F79" s="412">
        <v>0</v>
      </c>
      <c r="G79" s="412">
        <v>0</v>
      </c>
      <c r="H79" s="412">
        <v>0</v>
      </c>
      <c r="I79" s="412">
        <v>0</v>
      </c>
      <c r="J79" s="412">
        <v>1</v>
      </c>
      <c r="K79" s="413"/>
      <c r="L79" t="s" s="411">
        <v>1977</v>
      </c>
      <c r="M79" t="s" s="411">
        <v>2000</v>
      </c>
      <c r="N79" t="s" s="411">
        <v>2198</v>
      </c>
      <c r="O79" s="413"/>
      <c r="P79" t="s" s="411">
        <v>2277</v>
      </c>
      <c r="Q79" t="s" s="411">
        <v>2278</v>
      </c>
      <c r="R79" s="413"/>
      <c r="S79" t="s" s="411">
        <v>2279</v>
      </c>
      <c r="T79" t="s" s="411">
        <v>2280</v>
      </c>
      <c r="U79" t="s" s="411">
        <v>47</v>
      </c>
      <c r="V79" t="s" s="411">
        <v>2000</v>
      </c>
      <c r="W79" t="s" s="411">
        <v>2016</v>
      </c>
      <c r="X79" s="412">
        <f>IF($W79="Critical Importance",20,IF($W79="Minor Importance",5,10))</f>
        <v>20</v>
      </c>
    </row>
    <row r="80" ht="156.75" customHeight="1">
      <c r="A80" t="s" s="411">
        <v>259</v>
      </c>
      <c r="B80" t="s" s="411">
        <v>2281</v>
      </c>
      <c r="C80" s="412">
        <v>0</v>
      </c>
      <c r="D80" s="412">
        <v>0</v>
      </c>
      <c r="E80" s="412">
        <v>1</v>
      </c>
      <c r="F80" s="412">
        <v>0</v>
      </c>
      <c r="G80" s="412">
        <v>0</v>
      </c>
      <c r="H80" s="412">
        <v>0</v>
      </c>
      <c r="I80" s="412">
        <v>0</v>
      </c>
      <c r="J80" s="412">
        <v>0</v>
      </c>
      <c r="K80" s="413"/>
      <c r="L80" t="s" s="411">
        <v>1977</v>
      </c>
      <c r="M80" t="s" s="411">
        <v>2000</v>
      </c>
      <c r="N80" t="s" s="411">
        <v>2198</v>
      </c>
      <c r="O80" s="413"/>
      <c r="P80" t="s" s="411">
        <v>2282</v>
      </c>
      <c r="Q80" t="s" s="411">
        <v>2283</v>
      </c>
      <c r="R80" s="413"/>
      <c r="S80" t="s" s="411">
        <v>2284</v>
      </c>
      <c r="T80" t="s" s="411">
        <v>2285</v>
      </c>
      <c r="U80" t="s" s="411">
        <v>47</v>
      </c>
      <c r="V80" t="s" s="411">
        <v>2000</v>
      </c>
      <c r="W80" t="s" s="411">
        <v>2016</v>
      </c>
      <c r="X80" s="412">
        <f>IF($W80="Critical Importance",20,IF($W80="Minor Importance",5,10))</f>
        <v>20</v>
      </c>
    </row>
    <row r="81" ht="156.75" customHeight="1">
      <c r="A81" t="s" s="411">
        <v>263</v>
      </c>
      <c r="B81" t="s" s="411">
        <v>2286</v>
      </c>
      <c r="C81" s="412">
        <v>0</v>
      </c>
      <c r="D81" s="412">
        <v>0</v>
      </c>
      <c r="E81" s="412">
        <v>1</v>
      </c>
      <c r="F81" s="412">
        <v>0</v>
      </c>
      <c r="G81" s="412">
        <v>0</v>
      </c>
      <c r="H81" s="412">
        <v>0</v>
      </c>
      <c r="I81" s="412">
        <v>0</v>
      </c>
      <c r="J81" s="412">
        <v>0</v>
      </c>
      <c r="K81" s="413"/>
      <c r="L81" t="s" s="411">
        <v>1977</v>
      </c>
      <c r="M81" t="s" s="411">
        <v>2000</v>
      </c>
      <c r="N81" t="s" s="411">
        <v>2198</v>
      </c>
      <c r="O81" t="s" s="411">
        <v>2287</v>
      </c>
      <c r="P81" s="413"/>
      <c r="Q81" t="s" s="411">
        <v>2288</v>
      </c>
      <c r="R81" s="413"/>
      <c r="S81" t="s" s="411">
        <v>2284</v>
      </c>
      <c r="T81" t="s" s="411">
        <v>2289</v>
      </c>
      <c r="U81" t="s" s="411">
        <v>59</v>
      </c>
      <c r="V81" t="s" s="411">
        <v>2000</v>
      </c>
      <c r="W81" t="s" s="411">
        <v>2016</v>
      </c>
      <c r="X81" s="412">
        <f>IF($W81="Critical Importance",20,IF($W81="Minor Importance",5,10))</f>
        <v>20</v>
      </c>
    </row>
    <row r="82" ht="171" customHeight="1">
      <c r="A82" t="s" s="411">
        <v>266</v>
      </c>
      <c r="B82" t="s" s="411">
        <v>2290</v>
      </c>
      <c r="C82" s="412">
        <v>0</v>
      </c>
      <c r="D82" s="412">
        <v>0</v>
      </c>
      <c r="E82" s="412">
        <v>1</v>
      </c>
      <c r="F82" s="412">
        <v>0</v>
      </c>
      <c r="G82" s="412">
        <v>0</v>
      </c>
      <c r="H82" s="412">
        <v>0</v>
      </c>
      <c r="I82" s="412">
        <v>0</v>
      </c>
      <c r="J82" s="412">
        <v>0</v>
      </c>
      <c r="K82" s="413"/>
      <c r="L82" t="s" s="411">
        <v>1977</v>
      </c>
      <c r="M82" t="s" s="411">
        <v>2000</v>
      </c>
      <c r="N82" t="s" s="411">
        <v>2198</v>
      </c>
      <c r="O82" s="413"/>
      <c r="P82" t="s" s="411">
        <v>2291</v>
      </c>
      <c r="Q82" t="s" s="411">
        <v>2292</v>
      </c>
      <c r="R82" s="413"/>
      <c r="S82" t="s" s="411">
        <v>2293</v>
      </c>
      <c r="T82" t="s" s="411">
        <v>2294</v>
      </c>
      <c r="U82" t="s" s="411">
        <v>47</v>
      </c>
      <c r="V82" t="s" s="411">
        <v>2000</v>
      </c>
      <c r="W82" t="s" s="411">
        <v>2016</v>
      </c>
      <c r="X82" s="412">
        <f>IF($W82="Critical Importance",20,IF($W82="Minor Importance",5,10))</f>
        <v>20</v>
      </c>
    </row>
    <row r="83" ht="156.75" customHeight="1">
      <c r="A83" t="s" s="411">
        <v>270</v>
      </c>
      <c r="B83" t="s" s="411">
        <v>2295</v>
      </c>
      <c r="C83" s="412">
        <v>0</v>
      </c>
      <c r="D83" s="412">
        <v>0</v>
      </c>
      <c r="E83" s="412">
        <v>1</v>
      </c>
      <c r="F83" s="412">
        <v>0</v>
      </c>
      <c r="G83" s="412">
        <v>0</v>
      </c>
      <c r="H83" s="412">
        <v>0</v>
      </c>
      <c r="I83" s="412">
        <v>0</v>
      </c>
      <c r="J83" s="412">
        <v>0</v>
      </c>
      <c r="K83" s="413"/>
      <c r="L83" t="s" s="411">
        <v>1977</v>
      </c>
      <c r="M83" t="s" s="411">
        <v>2000</v>
      </c>
      <c r="N83" t="s" s="411">
        <v>2198</v>
      </c>
      <c r="O83" s="413"/>
      <c r="P83" t="s" s="411">
        <v>2296</v>
      </c>
      <c r="Q83" t="s" s="411">
        <v>2297</v>
      </c>
      <c r="R83" s="413"/>
      <c r="S83" t="s" s="411">
        <v>2298</v>
      </c>
      <c r="T83" t="s" s="411">
        <v>2299</v>
      </c>
      <c r="U83" t="s" s="411">
        <v>47</v>
      </c>
      <c r="V83" t="s" s="411">
        <v>2000</v>
      </c>
      <c r="W83" t="s" s="411">
        <v>2016</v>
      </c>
      <c r="X83" s="412">
        <f>IF($W83="Critical Importance",20,IF($W83="Minor Importance",5,10))</f>
        <v>20</v>
      </c>
    </row>
    <row r="84" ht="156.75" customHeight="1">
      <c r="A84" t="s" s="411">
        <v>273</v>
      </c>
      <c r="B84" t="s" s="411">
        <v>2300</v>
      </c>
      <c r="C84" s="412">
        <v>0</v>
      </c>
      <c r="D84" s="412">
        <v>0</v>
      </c>
      <c r="E84" s="412">
        <v>1</v>
      </c>
      <c r="F84" s="412">
        <v>0</v>
      </c>
      <c r="G84" s="412">
        <v>0</v>
      </c>
      <c r="H84" s="412">
        <v>0</v>
      </c>
      <c r="I84" s="412">
        <v>0</v>
      </c>
      <c r="J84" s="412">
        <v>0</v>
      </c>
      <c r="K84" s="413"/>
      <c r="L84" t="s" s="411">
        <v>1977</v>
      </c>
      <c r="M84" t="s" s="411">
        <v>2000</v>
      </c>
      <c r="N84" t="s" s="411">
        <v>2198</v>
      </c>
      <c r="O84" s="413"/>
      <c r="P84" s="413"/>
      <c r="Q84" t="s" s="411">
        <v>2301</v>
      </c>
      <c r="R84" s="413"/>
      <c r="S84" t="s" s="411">
        <v>2302</v>
      </c>
      <c r="T84" t="s" s="411">
        <v>2303</v>
      </c>
      <c r="U84" t="s" s="411">
        <v>59</v>
      </c>
      <c r="V84" t="s" s="411">
        <v>2000</v>
      </c>
      <c r="W84" t="s" s="411">
        <v>2016</v>
      </c>
      <c r="X84" s="412">
        <f>IF($W84="Critical Importance",20,IF($W84="Minor Importance",5,10))</f>
        <v>20</v>
      </c>
    </row>
    <row r="85" ht="85.5" customHeight="1">
      <c r="A85" t="s" s="411">
        <v>275</v>
      </c>
      <c r="B85" t="s" s="411">
        <v>2304</v>
      </c>
      <c r="C85" s="412">
        <v>0</v>
      </c>
      <c r="D85" s="412">
        <v>0</v>
      </c>
      <c r="E85" s="412">
        <v>1</v>
      </c>
      <c r="F85" s="412">
        <v>0</v>
      </c>
      <c r="G85" s="412">
        <v>0</v>
      </c>
      <c r="H85" s="412">
        <v>0</v>
      </c>
      <c r="I85" s="412">
        <v>0</v>
      </c>
      <c r="J85" s="412">
        <v>0</v>
      </c>
      <c r="K85" s="413"/>
      <c r="L85" t="s" s="411">
        <v>1977</v>
      </c>
      <c r="M85" t="s" s="411">
        <v>2000</v>
      </c>
      <c r="N85" t="s" s="411">
        <v>2198</v>
      </c>
      <c r="O85" s="413"/>
      <c r="P85" s="413"/>
      <c r="Q85" t="s" s="411">
        <v>2305</v>
      </c>
      <c r="R85" s="413"/>
      <c r="S85" t="s" s="411">
        <v>2306</v>
      </c>
      <c r="T85" t="s" s="411">
        <v>2307</v>
      </c>
      <c r="U85" t="s" s="411">
        <v>59</v>
      </c>
      <c r="V85" t="s" s="411">
        <v>2000</v>
      </c>
      <c r="W85" t="s" s="411">
        <v>2016</v>
      </c>
      <c r="X85" s="412">
        <f>IF($W85="Critical Importance",20,IF($W85="Minor Importance",5,10))</f>
        <v>20</v>
      </c>
    </row>
    <row r="86" ht="199.5" customHeight="1">
      <c r="A86" t="s" s="411">
        <v>278</v>
      </c>
      <c r="B86" t="s" s="411">
        <v>2308</v>
      </c>
      <c r="C86" s="412">
        <v>0</v>
      </c>
      <c r="D86" s="412">
        <v>0</v>
      </c>
      <c r="E86" s="412">
        <v>1</v>
      </c>
      <c r="F86" s="412">
        <v>0</v>
      </c>
      <c r="G86" s="412">
        <v>0</v>
      </c>
      <c r="H86" s="412">
        <v>0</v>
      </c>
      <c r="I86" s="412">
        <v>0</v>
      </c>
      <c r="J86" s="412">
        <v>1</v>
      </c>
      <c r="K86" s="413"/>
      <c r="L86" t="s" s="411">
        <v>1977</v>
      </c>
      <c r="M86" t="s" s="411">
        <v>2000</v>
      </c>
      <c r="N86" t="s" s="411">
        <v>2198</v>
      </c>
      <c r="O86" s="413"/>
      <c r="P86" t="s" s="411">
        <v>2309</v>
      </c>
      <c r="Q86" s="413"/>
      <c r="R86" s="413"/>
      <c r="S86" t="s" s="411">
        <v>2310</v>
      </c>
      <c r="T86" t="s" s="411">
        <v>2311</v>
      </c>
      <c r="U86" t="s" s="411">
        <v>47</v>
      </c>
      <c r="V86" t="s" s="411">
        <v>2000</v>
      </c>
      <c r="W86" t="s" s="411">
        <v>2016</v>
      </c>
      <c r="X86" s="412">
        <f>IF($W86="Critical Importance",20,IF($W86="Minor Importance",5,10))</f>
        <v>20</v>
      </c>
    </row>
    <row r="87" ht="242.25" customHeight="1">
      <c r="A87" t="s" s="411">
        <v>282</v>
      </c>
      <c r="B87" t="s" s="411">
        <v>2312</v>
      </c>
      <c r="C87" s="412">
        <v>0</v>
      </c>
      <c r="D87" s="412">
        <v>0</v>
      </c>
      <c r="E87" s="412">
        <v>1</v>
      </c>
      <c r="F87" s="412">
        <v>0</v>
      </c>
      <c r="G87" s="412">
        <v>0</v>
      </c>
      <c r="H87" s="412">
        <v>0</v>
      </c>
      <c r="I87" s="412">
        <v>0</v>
      </c>
      <c r="J87" s="412">
        <v>0</v>
      </c>
      <c r="K87" s="413"/>
      <c r="L87" t="s" s="411">
        <v>1998</v>
      </c>
      <c r="M87" t="s" s="411">
        <v>2000</v>
      </c>
      <c r="N87" t="s" s="411">
        <v>2198</v>
      </c>
      <c r="O87" t="s" s="411">
        <v>2313</v>
      </c>
      <c r="P87" s="413"/>
      <c r="Q87" s="413"/>
      <c r="R87" s="413"/>
      <c r="S87" t="s" s="411">
        <v>2314</v>
      </c>
      <c r="T87" t="s" s="411">
        <v>2311</v>
      </c>
      <c r="U87" t="s" s="411">
        <v>1998</v>
      </c>
      <c r="V87" t="s" s="411">
        <v>2000</v>
      </c>
      <c r="W87" t="s" s="411">
        <v>2016</v>
      </c>
      <c r="X87" s="412">
        <f>IF($W87="Critical Importance",20,IF($W87="Minor Importance",5,10))</f>
        <v>20</v>
      </c>
    </row>
    <row r="88" ht="199.5" customHeight="1">
      <c r="A88" t="s" s="411">
        <v>285</v>
      </c>
      <c r="B88" t="s" s="411">
        <v>2315</v>
      </c>
      <c r="C88" s="412">
        <v>0</v>
      </c>
      <c r="D88" s="412">
        <v>0</v>
      </c>
      <c r="E88" s="412">
        <v>1</v>
      </c>
      <c r="F88" s="412">
        <v>0</v>
      </c>
      <c r="G88" s="412">
        <v>0</v>
      </c>
      <c r="H88" s="412">
        <v>0</v>
      </c>
      <c r="I88" s="412">
        <v>0</v>
      </c>
      <c r="J88" s="412">
        <v>1</v>
      </c>
      <c r="K88" s="413"/>
      <c r="L88" t="s" s="411">
        <v>1977</v>
      </c>
      <c r="M88" t="s" s="411">
        <v>2000</v>
      </c>
      <c r="N88" t="s" s="411">
        <v>2198</v>
      </c>
      <c r="O88" t="s" s="411">
        <v>2316</v>
      </c>
      <c r="P88" s="413"/>
      <c r="Q88" s="413"/>
      <c r="R88" s="413"/>
      <c r="S88" t="s" s="411">
        <v>2317</v>
      </c>
      <c r="T88" t="s" s="411">
        <v>2318</v>
      </c>
      <c r="U88" t="s" s="411">
        <v>47</v>
      </c>
      <c r="V88" t="s" s="411">
        <v>2000</v>
      </c>
      <c r="W88" t="s" s="411">
        <v>2016</v>
      </c>
      <c r="X88" s="412">
        <f>IF($W88="Critical Importance",20,IF($W88="Minor Importance",5,10))</f>
        <v>20</v>
      </c>
    </row>
    <row r="89" ht="256.5" customHeight="1">
      <c r="A89" t="s" s="411">
        <v>288</v>
      </c>
      <c r="B89" t="s" s="411">
        <v>2319</v>
      </c>
      <c r="C89" s="412">
        <v>0</v>
      </c>
      <c r="D89" s="412">
        <v>0</v>
      </c>
      <c r="E89" s="412">
        <v>1</v>
      </c>
      <c r="F89" s="412">
        <v>0</v>
      </c>
      <c r="G89" s="412">
        <v>0</v>
      </c>
      <c r="H89" s="412">
        <v>0</v>
      </c>
      <c r="I89" s="412">
        <v>0</v>
      </c>
      <c r="J89" s="412">
        <v>0</v>
      </c>
      <c r="K89" s="413"/>
      <c r="L89" t="s" s="411">
        <v>1977</v>
      </c>
      <c r="M89" t="s" s="411">
        <v>2000</v>
      </c>
      <c r="N89" t="s" s="411">
        <v>2198</v>
      </c>
      <c r="O89" s="413"/>
      <c r="P89" t="s" s="411">
        <v>2320</v>
      </c>
      <c r="Q89" t="s" s="411">
        <v>2321</v>
      </c>
      <c r="R89" s="413"/>
      <c r="S89" t="s" s="411">
        <v>2322</v>
      </c>
      <c r="T89" t="s" s="411">
        <v>2323</v>
      </c>
      <c r="U89" t="s" s="411">
        <v>47</v>
      </c>
      <c r="V89" t="s" s="411">
        <v>2000</v>
      </c>
      <c r="W89" t="s" s="411">
        <v>2070</v>
      </c>
      <c r="X89" s="412">
        <f>IF($W89="Critical Importance",20,IF($W89="Minor Importance",5,10))</f>
        <v>10</v>
      </c>
    </row>
    <row r="90" ht="142.5" customHeight="1">
      <c r="A90" t="s" s="411">
        <v>290</v>
      </c>
      <c r="B90" t="s" s="411">
        <v>2324</v>
      </c>
      <c r="C90" s="412">
        <v>0</v>
      </c>
      <c r="D90" s="412">
        <v>0</v>
      </c>
      <c r="E90" s="412">
        <v>1</v>
      </c>
      <c r="F90" s="412">
        <v>0</v>
      </c>
      <c r="G90" s="412">
        <v>0</v>
      </c>
      <c r="H90" s="412">
        <v>0</v>
      </c>
      <c r="I90" s="412">
        <v>0</v>
      </c>
      <c r="J90" s="412">
        <v>0</v>
      </c>
      <c r="K90" s="413"/>
      <c r="L90" t="s" s="411">
        <v>1977</v>
      </c>
      <c r="M90" t="s" s="411">
        <v>2000</v>
      </c>
      <c r="N90" t="s" s="411">
        <v>2198</v>
      </c>
      <c r="O90" s="413"/>
      <c r="P90" t="s" s="411">
        <v>2325</v>
      </c>
      <c r="Q90" s="413"/>
      <c r="R90" s="413"/>
      <c r="S90" t="s" s="411">
        <v>2326</v>
      </c>
      <c r="T90" t="s" s="411">
        <v>2327</v>
      </c>
      <c r="U90" t="s" s="411">
        <v>47</v>
      </c>
      <c r="V90" t="s" s="411">
        <v>2000</v>
      </c>
      <c r="W90" t="s" s="411">
        <v>2070</v>
      </c>
      <c r="X90" s="412">
        <f>IF($W90="Critical Importance",20,IF($W90="Minor Importance",5,10))</f>
        <v>10</v>
      </c>
    </row>
    <row r="91" ht="242.25" customHeight="1">
      <c r="A91" t="s" s="411">
        <v>292</v>
      </c>
      <c r="B91" t="s" s="411">
        <v>2328</v>
      </c>
      <c r="C91" s="412">
        <v>0</v>
      </c>
      <c r="D91" s="412">
        <v>0</v>
      </c>
      <c r="E91" s="412">
        <v>1</v>
      </c>
      <c r="F91" s="412">
        <v>0</v>
      </c>
      <c r="G91" s="412">
        <v>0</v>
      </c>
      <c r="H91" s="412">
        <v>0</v>
      </c>
      <c r="I91" s="412">
        <v>0</v>
      </c>
      <c r="J91" s="412">
        <v>0</v>
      </c>
      <c r="K91" s="413"/>
      <c r="L91" t="s" s="411">
        <v>1977</v>
      </c>
      <c r="M91" t="s" s="411">
        <v>2000</v>
      </c>
      <c r="N91" t="s" s="411">
        <v>2198</v>
      </c>
      <c r="O91" s="413"/>
      <c r="P91" t="s" s="411">
        <v>2329</v>
      </c>
      <c r="Q91" t="s" s="411">
        <v>2330</v>
      </c>
      <c r="R91" s="413"/>
      <c r="S91" t="s" s="411">
        <v>2331</v>
      </c>
      <c r="T91" t="s" s="411">
        <v>2332</v>
      </c>
      <c r="U91" t="s" s="411">
        <v>47</v>
      </c>
      <c r="V91" t="s" s="411">
        <v>2000</v>
      </c>
      <c r="W91" t="s" s="411">
        <v>2070</v>
      </c>
      <c r="X91" s="412">
        <f>IF($W91="Critical Importance",20,IF($W91="Minor Importance",5,10))</f>
        <v>10</v>
      </c>
    </row>
    <row r="92" ht="185.25" customHeight="1">
      <c r="A92" t="s" s="411">
        <v>294</v>
      </c>
      <c r="B92" t="s" s="411">
        <v>2333</v>
      </c>
      <c r="C92" s="412">
        <v>0</v>
      </c>
      <c r="D92" s="412">
        <v>0</v>
      </c>
      <c r="E92" s="412">
        <v>1</v>
      </c>
      <c r="F92" s="412">
        <v>0</v>
      </c>
      <c r="G92" s="412">
        <v>0</v>
      </c>
      <c r="H92" s="412">
        <v>0</v>
      </c>
      <c r="I92" s="412">
        <v>0</v>
      </c>
      <c r="J92" s="412">
        <v>0</v>
      </c>
      <c r="K92" s="413"/>
      <c r="L92" t="s" s="411">
        <v>1977</v>
      </c>
      <c r="M92" t="s" s="411">
        <v>2000</v>
      </c>
      <c r="N92" t="s" s="411">
        <v>2198</v>
      </c>
      <c r="O92" t="s" s="411">
        <v>2334</v>
      </c>
      <c r="P92" t="s" s="411">
        <v>2335</v>
      </c>
      <c r="Q92" t="s" s="411">
        <v>2336</v>
      </c>
      <c r="R92" s="413"/>
      <c r="S92" t="s" s="411">
        <v>2274</v>
      </c>
      <c r="T92" t="s" s="411">
        <v>2275</v>
      </c>
      <c r="U92" t="s" s="411">
        <v>47</v>
      </c>
      <c r="V92" t="s" s="411">
        <v>2000</v>
      </c>
      <c r="W92" t="s" s="411">
        <v>2021</v>
      </c>
      <c r="X92" s="412">
        <f>IF($W92="Critical Importance",20,IF($W92="Minor Importance",5,10))</f>
        <v>5</v>
      </c>
    </row>
    <row r="93" ht="142.5" customHeight="1">
      <c r="A93" t="s" s="411">
        <v>297</v>
      </c>
      <c r="B93" t="s" s="411">
        <v>2337</v>
      </c>
      <c r="C93" s="412">
        <v>0</v>
      </c>
      <c r="D93" s="412">
        <v>0</v>
      </c>
      <c r="E93" s="412">
        <v>1</v>
      </c>
      <c r="F93" s="412">
        <v>0</v>
      </c>
      <c r="G93" s="412">
        <v>0</v>
      </c>
      <c r="H93" s="412">
        <v>0</v>
      </c>
      <c r="I93" s="412">
        <v>0</v>
      </c>
      <c r="J93" s="412">
        <v>0</v>
      </c>
      <c r="K93" s="413"/>
      <c r="L93" t="s" s="411">
        <v>1977</v>
      </c>
      <c r="M93" t="s" s="411">
        <v>2000</v>
      </c>
      <c r="N93" t="s" s="411">
        <v>2198</v>
      </c>
      <c r="O93" s="413"/>
      <c r="P93" t="s" s="411">
        <v>2338</v>
      </c>
      <c r="Q93" s="413"/>
      <c r="R93" s="413"/>
      <c r="S93" t="s" s="411">
        <v>2326</v>
      </c>
      <c r="T93" t="s" s="411">
        <v>2339</v>
      </c>
      <c r="U93" t="s" s="411">
        <v>47</v>
      </c>
      <c r="V93" t="s" s="411">
        <v>2000</v>
      </c>
      <c r="W93" t="s" s="411">
        <v>2021</v>
      </c>
      <c r="X93" s="412">
        <f>IF($W93="Critical Importance",20,IF($W93="Minor Importance",5,10))</f>
        <v>5</v>
      </c>
    </row>
    <row r="94" ht="185.25" customHeight="1">
      <c r="A94" t="s" s="411">
        <v>299</v>
      </c>
      <c r="B94" t="s" s="411">
        <v>2340</v>
      </c>
      <c r="C94" s="412">
        <v>0</v>
      </c>
      <c r="D94" s="412">
        <v>0</v>
      </c>
      <c r="E94" s="412">
        <v>1</v>
      </c>
      <c r="F94" s="412">
        <v>0</v>
      </c>
      <c r="G94" s="412">
        <v>0</v>
      </c>
      <c r="H94" s="412">
        <v>0</v>
      </c>
      <c r="I94" s="412">
        <v>0</v>
      </c>
      <c r="J94" s="412">
        <v>1</v>
      </c>
      <c r="K94" s="413"/>
      <c r="L94" t="s" s="411">
        <v>1977</v>
      </c>
      <c r="M94" t="s" s="411">
        <v>2000</v>
      </c>
      <c r="N94" t="s" s="411">
        <v>2198</v>
      </c>
      <c r="O94" s="413"/>
      <c r="P94" t="s" s="411">
        <v>2341</v>
      </c>
      <c r="Q94" t="s" s="411">
        <v>2342</v>
      </c>
      <c r="R94" s="413"/>
      <c r="S94" t="s" s="411">
        <v>2343</v>
      </c>
      <c r="T94" t="s" s="411">
        <v>2344</v>
      </c>
      <c r="U94" t="s" s="411">
        <v>47</v>
      </c>
      <c r="V94" t="s" s="411">
        <v>2000</v>
      </c>
      <c r="W94" t="s" s="411">
        <v>2021</v>
      </c>
      <c r="X94" s="412">
        <f>IF($W94="Critical Importance",20,IF($W94="Minor Importance",5,10))</f>
        <v>5</v>
      </c>
    </row>
    <row r="95" ht="71.25" customHeight="1">
      <c r="A95" t="s" s="411">
        <v>302</v>
      </c>
      <c r="B95" t="s" s="411">
        <v>2345</v>
      </c>
      <c r="C95" s="412">
        <v>0</v>
      </c>
      <c r="D95" s="412">
        <v>0</v>
      </c>
      <c r="E95" s="412">
        <v>1</v>
      </c>
      <c r="F95" s="412">
        <v>0</v>
      </c>
      <c r="G95" s="412">
        <v>0</v>
      </c>
      <c r="H95" s="412">
        <v>0</v>
      </c>
      <c r="I95" s="412">
        <v>0</v>
      </c>
      <c r="J95" s="412">
        <v>1</v>
      </c>
      <c r="K95" s="413"/>
      <c r="L95" t="s" s="411">
        <v>1977</v>
      </c>
      <c r="M95" t="s" s="411">
        <v>2000</v>
      </c>
      <c r="N95" t="s" s="411">
        <v>2198</v>
      </c>
      <c r="O95" s="413"/>
      <c r="P95" t="s" s="411">
        <v>2346</v>
      </c>
      <c r="Q95" t="s" s="411">
        <v>2347</v>
      </c>
      <c r="R95" s="413"/>
      <c r="S95" t="s" s="411">
        <v>2348</v>
      </c>
      <c r="T95" t="s" s="411">
        <v>2349</v>
      </c>
      <c r="U95" t="s" s="411">
        <v>47</v>
      </c>
      <c r="V95" t="s" s="411">
        <v>2000</v>
      </c>
      <c r="W95" t="s" s="411">
        <v>2021</v>
      </c>
      <c r="X95" s="412">
        <f>IF($W95="Critical Importance",20,IF($W95="Minor Importance",5,10))</f>
        <v>5</v>
      </c>
    </row>
    <row r="96" ht="128.25" customHeight="1">
      <c r="A96" t="s" s="411">
        <v>142</v>
      </c>
      <c r="B96" t="s" s="411">
        <v>2350</v>
      </c>
      <c r="C96" s="412">
        <v>0</v>
      </c>
      <c r="D96" s="412">
        <v>1</v>
      </c>
      <c r="E96" s="412">
        <v>0</v>
      </c>
      <c r="F96" s="412">
        <v>0</v>
      </c>
      <c r="G96" s="412">
        <v>0</v>
      </c>
      <c r="H96" s="412">
        <v>0</v>
      </c>
      <c r="I96" s="412">
        <v>0</v>
      </c>
      <c r="J96" s="412">
        <v>0</v>
      </c>
      <c r="K96" s="413"/>
      <c r="L96" t="s" s="411">
        <v>2063</v>
      </c>
      <c r="M96" t="s" s="411">
        <v>2000</v>
      </c>
      <c r="N96" s="413"/>
      <c r="O96" s="413"/>
      <c r="P96" t="s" s="411">
        <v>2351</v>
      </c>
      <c r="Q96" t="s" s="411">
        <v>2352</v>
      </c>
      <c r="R96" s="413"/>
      <c r="S96" t="s" s="411">
        <v>2353</v>
      </c>
      <c r="T96" t="s" s="411">
        <v>2354</v>
      </c>
      <c r="U96" t="s" s="411">
        <v>47</v>
      </c>
      <c r="V96" t="s" s="411">
        <v>2000</v>
      </c>
      <c r="W96" t="s" s="411">
        <v>2016</v>
      </c>
      <c r="X96" s="412">
        <f>IF($W96="Critical Importance",20,IF($W96="Minor Importance",5,10))</f>
        <v>20</v>
      </c>
    </row>
    <row r="97" ht="185.25" customHeight="1">
      <c r="A97" t="s" s="411">
        <v>146</v>
      </c>
      <c r="B97" t="s" s="411">
        <v>2355</v>
      </c>
      <c r="C97" s="412">
        <v>0</v>
      </c>
      <c r="D97" s="412">
        <v>1</v>
      </c>
      <c r="E97" s="412">
        <v>0</v>
      </c>
      <c r="F97" s="412">
        <v>0</v>
      </c>
      <c r="G97" s="412">
        <v>0</v>
      </c>
      <c r="H97" s="412">
        <v>0</v>
      </c>
      <c r="I97" s="412">
        <v>0</v>
      </c>
      <c r="J97" s="412">
        <v>0</v>
      </c>
      <c r="K97" s="413"/>
      <c r="L97" t="s" s="411">
        <v>2063</v>
      </c>
      <c r="M97" t="s" s="411">
        <v>2000</v>
      </c>
      <c r="N97" s="413"/>
      <c r="O97" t="s" s="411">
        <v>2356</v>
      </c>
      <c r="P97" t="s" s="411">
        <v>2357</v>
      </c>
      <c r="Q97" t="s" s="411">
        <v>2358</v>
      </c>
      <c r="R97" t="s" s="411">
        <v>2262</v>
      </c>
      <c r="S97" t="s" s="411">
        <v>2359</v>
      </c>
      <c r="T97" t="s" s="411">
        <v>2360</v>
      </c>
      <c r="U97" t="s" s="411">
        <v>47</v>
      </c>
      <c r="V97" t="s" s="411">
        <v>2000</v>
      </c>
      <c r="W97" t="s" s="411">
        <v>2016</v>
      </c>
      <c r="X97" s="412">
        <f>IF($W97="Critical Importance",20,IF($W97="Minor Importance",5,10))</f>
        <v>20</v>
      </c>
    </row>
    <row r="98" ht="228" customHeight="1">
      <c r="A98" t="s" s="411">
        <v>150</v>
      </c>
      <c r="B98" t="s" s="411">
        <v>2361</v>
      </c>
      <c r="C98" s="412">
        <v>0</v>
      </c>
      <c r="D98" s="412">
        <v>1</v>
      </c>
      <c r="E98" s="412">
        <v>0</v>
      </c>
      <c r="F98" s="412">
        <v>0</v>
      </c>
      <c r="G98" s="412">
        <v>0</v>
      </c>
      <c r="H98" s="412">
        <v>0</v>
      </c>
      <c r="I98" s="412">
        <v>0</v>
      </c>
      <c r="J98" s="412">
        <v>0</v>
      </c>
      <c r="K98" s="413"/>
      <c r="L98" t="s" s="411">
        <v>2063</v>
      </c>
      <c r="M98" t="s" s="411">
        <v>2000</v>
      </c>
      <c r="N98" s="413"/>
      <c r="O98" s="413"/>
      <c r="P98" t="s" s="411">
        <v>2362</v>
      </c>
      <c r="Q98" t="s" s="411">
        <v>2363</v>
      </c>
      <c r="R98" t="s" s="411">
        <v>2262</v>
      </c>
      <c r="S98" t="s" s="411">
        <v>2364</v>
      </c>
      <c r="T98" t="s" s="411">
        <v>2365</v>
      </c>
      <c r="U98" t="s" s="411">
        <v>47</v>
      </c>
      <c r="V98" t="s" s="411">
        <v>2000</v>
      </c>
      <c r="W98" t="s" s="411">
        <v>2016</v>
      </c>
      <c r="X98" s="412">
        <f>IF($W98="Critical Importance",20,IF($W98="Minor Importance",5,10))</f>
        <v>20</v>
      </c>
    </row>
    <row r="99" ht="142.5" customHeight="1">
      <c r="A99" t="s" s="411">
        <v>152</v>
      </c>
      <c r="B99" t="s" s="411">
        <v>2366</v>
      </c>
      <c r="C99" s="412">
        <v>0</v>
      </c>
      <c r="D99" s="412">
        <v>1</v>
      </c>
      <c r="E99" s="412">
        <v>0</v>
      </c>
      <c r="F99" s="412">
        <v>0</v>
      </c>
      <c r="G99" s="412">
        <v>0</v>
      </c>
      <c r="H99" s="412">
        <v>0</v>
      </c>
      <c r="I99" s="412">
        <v>0</v>
      </c>
      <c r="J99" s="412">
        <v>1</v>
      </c>
      <c r="K99" s="413"/>
      <c r="L99" t="s" s="411">
        <v>2063</v>
      </c>
      <c r="M99" t="s" s="411">
        <v>42</v>
      </c>
      <c r="N99" s="413"/>
      <c r="O99" s="413"/>
      <c r="P99" t="s" s="411">
        <v>2086</v>
      </c>
      <c r="Q99" t="s" s="411">
        <v>2367</v>
      </c>
      <c r="R99" s="413"/>
      <c r="S99" t="s" s="411">
        <v>2368</v>
      </c>
      <c r="T99" t="s" s="411">
        <v>2369</v>
      </c>
      <c r="U99" t="s" s="411">
        <v>47</v>
      </c>
      <c r="V99" t="s" s="411">
        <v>2000</v>
      </c>
      <c r="W99" t="s" s="411">
        <v>2070</v>
      </c>
      <c r="X99" s="412">
        <f>IF($W99="Critical Importance",20,IF($W99="Minor Importance",5,10))</f>
        <v>10</v>
      </c>
    </row>
    <row r="100" ht="232.5" customHeight="1">
      <c r="A100" t="s" s="411">
        <v>154</v>
      </c>
      <c r="B100" t="s" s="411">
        <v>2370</v>
      </c>
      <c r="C100" s="412">
        <v>0</v>
      </c>
      <c r="D100" s="412">
        <v>1</v>
      </c>
      <c r="E100" s="412">
        <v>0</v>
      </c>
      <c r="F100" s="412">
        <v>0</v>
      </c>
      <c r="G100" s="412">
        <v>0</v>
      </c>
      <c r="H100" s="412">
        <v>0</v>
      </c>
      <c r="I100" s="412">
        <v>0</v>
      </c>
      <c r="J100" s="412">
        <v>1</v>
      </c>
      <c r="K100" s="413"/>
      <c r="L100" t="s" s="411">
        <v>2063</v>
      </c>
      <c r="M100" t="s" s="411">
        <v>2000</v>
      </c>
      <c r="N100" s="413"/>
      <c r="O100" s="413"/>
      <c r="P100" t="s" s="411">
        <v>2371</v>
      </c>
      <c r="Q100" t="s" s="411">
        <v>2372</v>
      </c>
      <c r="R100" s="413"/>
      <c r="S100" t="s" s="411">
        <v>2373</v>
      </c>
      <c r="T100" t="s" s="411">
        <v>2374</v>
      </c>
      <c r="U100" t="s" s="411">
        <v>47</v>
      </c>
      <c r="V100" t="s" s="411">
        <v>2000</v>
      </c>
      <c r="W100" t="s" s="411">
        <v>2070</v>
      </c>
      <c r="X100" s="412">
        <f>IF($W100="Critical Importance",20,IF($W100="Minor Importance",5,10))</f>
        <v>10</v>
      </c>
    </row>
    <row r="101" ht="139.5" customHeight="1">
      <c r="A101" t="s" s="411">
        <v>157</v>
      </c>
      <c r="B101" t="s" s="411">
        <v>2375</v>
      </c>
      <c r="C101" s="412">
        <v>0</v>
      </c>
      <c r="D101" s="412">
        <v>1</v>
      </c>
      <c r="E101" s="412">
        <v>0</v>
      </c>
      <c r="F101" s="412">
        <v>0</v>
      </c>
      <c r="G101" s="412">
        <v>0</v>
      </c>
      <c r="H101" s="412">
        <v>0</v>
      </c>
      <c r="I101" s="412">
        <v>0</v>
      </c>
      <c r="J101" s="412">
        <v>0</v>
      </c>
      <c r="K101" s="413"/>
      <c r="L101" t="s" s="411">
        <v>2063</v>
      </c>
      <c r="M101" t="s" s="411">
        <v>2000</v>
      </c>
      <c r="N101" s="413"/>
      <c r="O101" s="413"/>
      <c r="P101" t="s" s="411">
        <v>2376</v>
      </c>
      <c r="Q101" t="s" s="411">
        <v>2377</v>
      </c>
      <c r="R101" s="413"/>
      <c r="S101" t="s" s="411">
        <v>2378</v>
      </c>
      <c r="T101" t="s" s="411">
        <v>2379</v>
      </c>
      <c r="U101" t="s" s="411">
        <v>47</v>
      </c>
      <c r="V101" t="s" s="411">
        <v>2000</v>
      </c>
      <c r="W101" t="s" s="411">
        <v>2070</v>
      </c>
      <c r="X101" s="412">
        <f>IF($W101="Critical Importance",20,IF($W101="Minor Importance",5,10))</f>
        <v>10</v>
      </c>
    </row>
    <row r="102" ht="99.75" customHeight="1">
      <c r="A102" t="s" s="411">
        <v>161</v>
      </c>
      <c r="B102" t="s" s="411">
        <v>2380</v>
      </c>
      <c r="C102" s="412">
        <v>0</v>
      </c>
      <c r="D102" s="412">
        <v>1</v>
      </c>
      <c r="E102" s="412">
        <v>0</v>
      </c>
      <c r="F102" s="412">
        <v>0</v>
      </c>
      <c r="G102" s="412">
        <v>0</v>
      </c>
      <c r="H102" s="412">
        <v>0</v>
      </c>
      <c r="I102" s="412">
        <v>0</v>
      </c>
      <c r="J102" s="412">
        <v>0</v>
      </c>
      <c r="K102" s="413"/>
      <c r="L102" t="s" s="411">
        <v>2063</v>
      </c>
      <c r="M102" t="s" s="411">
        <v>2000</v>
      </c>
      <c r="N102" s="413"/>
      <c r="O102" s="413"/>
      <c r="P102" t="s" s="411">
        <v>2381</v>
      </c>
      <c r="Q102" t="s" s="411">
        <v>2382</v>
      </c>
      <c r="R102" s="413"/>
      <c r="S102" t="s" s="411">
        <v>2383</v>
      </c>
      <c r="T102" t="s" s="411">
        <v>2384</v>
      </c>
      <c r="U102" t="s" s="411">
        <v>47</v>
      </c>
      <c r="V102" t="s" s="411">
        <v>2000</v>
      </c>
      <c r="W102" t="s" s="411">
        <v>2070</v>
      </c>
      <c r="X102" s="412">
        <f>IF($W102="Critical Importance",20,IF($W102="Minor Importance",5,10))</f>
        <v>10</v>
      </c>
    </row>
    <row r="103" ht="214.5" customHeight="1">
      <c r="A103" t="s" s="411">
        <v>164</v>
      </c>
      <c r="B103" t="s" s="411">
        <v>2385</v>
      </c>
      <c r="C103" s="412">
        <v>0</v>
      </c>
      <c r="D103" s="412">
        <v>1</v>
      </c>
      <c r="E103" s="412">
        <v>0</v>
      </c>
      <c r="F103" s="412">
        <v>0</v>
      </c>
      <c r="G103" s="412">
        <v>0</v>
      </c>
      <c r="H103" s="412">
        <v>0</v>
      </c>
      <c r="I103" s="412">
        <v>0</v>
      </c>
      <c r="J103" s="412">
        <v>0</v>
      </c>
      <c r="K103" s="413"/>
      <c r="L103" t="s" s="411">
        <v>2063</v>
      </c>
      <c r="M103" t="s" s="411">
        <v>2000</v>
      </c>
      <c r="N103" s="413"/>
      <c r="O103" s="413"/>
      <c r="P103" t="s" s="411">
        <v>2386</v>
      </c>
      <c r="Q103" t="s" s="411">
        <v>2387</v>
      </c>
      <c r="R103" s="413"/>
      <c r="S103" t="s" s="411">
        <v>2388</v>
      </c>
      <c r="T103" t="s" s="411">
        <v>2389</v>
      </c>
      <c r="U103" t="s" s="411">
        <v>47</v>
      </c>
      <c r="V103" t="s" s="411">
        <v>2000</v>
      </c>
      <c r="W103" t="s" s="411">
        <v>2070</v>
      </c>
      <c r="X103" s="412">
        <f>IF($W103="Critical Importance",20,IF($W103="Minor Importance",5,10))</f>
        <v>10</v>
      </c>
    </row>
    <row r="104" ht="244.5" customHeight="1">
      <c r="A104" t="s" s="411">
        <v>168</v>
      </c>
      <c r="B104" t="s" s="411">
        <v>2390</v>
      </c>
      <c r="C104" s="412">
        <v>0</v>
      </c>
      <c r="D104" s="412">
        <v>1</v>
      </c>
      <c r="E104" s="412">
        <v>0</v>
      </c>
      <c r="F104" s="412">
        <v>0</v>
      </c>
      <c r="G104" s="412">
        <v>0</v>
      </c>
      <c r="H104" s="412">
        <v>0</v>
      </c>
      <c r="I104" s="412">
        <v>0</v>
      </c>
      <c r="J104" s="412">
        <v>0</v>
      </c>
      <c r="K104" s="413"/>
      <c r="L104" t="s" s="411">
        <v>2063</v>
      </c>
      <c r="M104" t="s" s="411">
        <v>2000</v>
      </c>
      <c r="N104" s="413"/>
      <c r="O104" s="413"/>
      <c r="P104" t="s" s="411">
        <v>2391</v>
      </c>
      <c r="Q104" t="s" s="411">
        <v>2392</v>
      </c>
      <c r="R104" s="413"/>
      <c r="S104" t="s" s="411">
        <v>2393</v>
      </c>
      <c r="T104" t="s" s="411">
        <v>2394</v>
      </c>
      <c r="U104" t="s" s="411">
        <v>47</v>
      </c>
      <c r="V104" t="s" s="411">
        <v>2000</v>
      </c>
      <c r="W104" t="s" s="411">
        <v>2021</v>
      </c>
      <c r="X104" s="412">
        <f>IF($W104="Critical Importance",20,IF($W104="Minor Importance",5,10))</f>
        <v>5</v>
      </c>
    </row>
    <row r="105" ht="128.25" customHeight="1">
      <c r="A105" t="s" s="411">
        <v>172</v>
      </c>
      <c r="B105" t="s" s="411">
        <v>2395</v>
      </c>
      <c r="C105" s="412">
        <v>0</v>
      </c>
      <c r="D105" s="412">
        <v>1</v>
      </c>
      <c r="E105" s="412">
        <v>0</v>
      </c>
      <c r="F105" s="412">
        <v>0</v>
      </c>
      <c r="G105" s="412">
        <v>0</v>
      </c>
      <c r="H105" s="412">
        <v>0</v>
      </c>
      <c r="I105" s="412">
        <v>0</v>
      </c>
      <c r="J105" s="412">
        <v>0</v>
      </c>
      <c r="K105" s="413"/>
      <c r="L105" t="s" s="411">
        <v>2063</v>
      </c>
      <c r="M105" t="s" s="411">
        <v>2000</v>
      </c>
      <c r="N105" s="413"/>
      <c r="O105" t="s" s="411">
        <v>2396</v>
      </c>
      <c r="P105" t="s" s="411">
        <v>2397</v>
      </c>
      <c r="Q105" t="s" s="411">
        <v>2398</v>
      </c>
      <c r="R105" s="413"/>
      <c r="S105" t="s" s="411">
        <v>2399</v>
      </c>
      <c r="T105" t="s" s="411">
        <v>2400</v>
      </c>
      <c r="U105" t="s" s="411">
        <v>47</v>
      </c>
      <c r="V105" t="s" s="411">
        <v>2000</v>
      </c>
      <c r="W105" t="s" s="411">
        <v>2021</v>
      </c>
      <c r="X105" s="412">
        <f>IF($W105="Critical Importance",20,IF($W105="Minor Importance",5,10))</f>
        <v>5</v>
      </c>
    </row>
    <row r="106" ht="114" customHeight="1">
      <c r="A106" t="s" s="411">
        <v>176</v>
      </c>
      <c r="B106" t="s" s="411">
        <v>2401</v>
      </c>
      <c r="C106" s="412">
        <v>0</v>
      </c>
      <c r="D106" s="412">
        <v>1</v>
      </c>
      <c r="E106" s="412">
        <v>0</v>
      </c>
      <c r="F106" s="412">
        <v>0</v>
      </c>
      <c r="G106" s="412">
        <v>0</v>
      </c>
      <c r="H106" s="412">
        <v>0</v>
      </c>
      <c r="I106" s="412">
        <v>0</v>
      </c>
      <c r="J106" s="412">
        <v>0</v>
      </c>
      <c r="K106" s="413"/>
      <c r="L106" t="s" s="411">
        <v>2063</v>
      </c>
      <c r="M106" t="s" s="411">
        <v>2000</v>
      </c>
      <c r="N106" s="413"/>
      <c r="O106" s="413"/>
      <c r="P106" t="s" s="411">
        <v>2402</v>
      </c>
      <c r="Q106" t="s" s="411">
        <v>2403</v>
      </c>
      <c r="R106" s="413"/>
      <c r="S106" t="s" s="411">
        <v>2404</v>
      </c>
      <c r="T106" t="s" s="411">
        <v>2405</v>
      </c>
      <c r="U106" t="s" s="411">
        <v>47</v>
      </c>
      <c r="V106" t="s" s="411">
        <v>2000</v>
      </c>
      <c r="W106" t="s" s="411">
        <v>2021</v>
      </c>
      <c r="X106" s="412">
        <f>IF($W106="Critical Importance",20,IF($W106="Minor Importance",5,10))</f>
        <v>5</v>
      </c>
    </row>
    <row r="107" ht="85.5" customHeight="1">
      <c r="A107" t="s" s="411">
        <v>180</v>
      </c>
      <c r="B107" t="s" s="411">
        <v>2406</v>
      </c>
      <c r="C107" s="412">
        <v>0</v>
      </c>
      <c r="D107" s="412">
        <v>1</v>
      </c>
      <c r="E107" s="412">
        <v>0</v>
      </c>
      <c r="F107" s="412">
        <v>0</v>
      </c>
      <c r="G107" s="412">
        <v>0</v>
      </c>
      <c r="H107" s="412">
        <v>0</v>
      </c>
      <c r="I107" s="412">
        <v>0</v>
      </c>
      <c r="J107" s="412">
        <v>0</v>
      </c>
      <c r="K107" s="413"/>
      <c r="L107" t="s" s="411">
        <v>2063</v>
      </c>
      <c r="M107" t="s" s="411">
        <v>2000</v>
      </c>
      <c r="N107" s="413"/>
      <c r="O107" s="413"/>
      <c r="P107" t="s" s="411">
        <v>2407</v>
      </c>
      <c r="Q107" t="s" s="411">
        <v>2408</v>
      </c>
      <c r="R107" s="413"/>
      <c r="S107" t="s" s="411">
        <v>2409</v>
      </c>
      <c r="T107" t="s" s="411">
        <v>2410</v>
      </c>
      <c r="U107" t="s" s="411">
        <v>47</v>
      </c>
      <c r="V107" t="s" s="411">
        <v>2000</v>
      </c>
      <c r="W107" t="s" s="411">
        <v>2021</v>
      </c>
      <c r="X107" s="412">
        <f>IF($W107="Critical Importance",20,IF($W107="Minor Importance",5,10))</f>
        <v>5</v>
      </c>
    </row>
    <row r="108" ht="276.75" customHeight="1">
      <c r="A108" t="s" s="411">
        <v>184</v>
      </c>
      <c r="B108" t="s" s="411">
        <v>2411</v>
      </c>
      <c r="C108" s="412">
        <v>0</v>
      </c>
      <c r="D108" s="412">
        <v>1</v>
      </c>
      <c r="E108" s="412">
        <v>0</v>
      </c>
      <c r="F108" s="412">
        <v>0</v>
      </c>
      <c r="G108" s="412">
        <v>0</v>
      </c>
      <c r="H108" s="412">
        <v>0</v>
      </c>
      <c r="I108" s="412">
        <v>0</v>
      </c>
      <c r="J108" s="412">
        <v>0</v>
      </c>
      <c r="K108" s="413"/>
      <c r="L108" t="s" s="411">
        <v>2063</v>
      </c>
      <c r="M108" t="s" s="411">
        <v>2000</v>
      </c>
      <c r="N108" s="413"/>
      <c r="O108" s="413"/>
      <c r="P108" t="s" s="411">
        <v>2412</v>
      </c>
      <c r="Q108" s="413"/>
      <c r="R108" s="413"/>
      <c r="S108" t="s" s="411">
        <v>2413</v>
      </c>
      <c r="T108" t="s" s="411">
        <v>2414</v>
      </c>
      <c r="U108" t="s" s="411">
        <v>47</v>
      </c>
      <c r="V108" t="s" s="411">
        <v>2000</v>
      </c>
      <c r="W108" t="s" s="411">
        <v>2021</v>
      </c>
      <c r="X108" s="412">
        <f>IF($W108="Critical Importance",20,IF($W108="Minor Importance",5,10))</f>
        <v>5</v>
      </c>
    </row>
    <row r="109" ht="174" customHeight="1">
      <c r="A109" t="s" s="411">
        <v>188</v>
      </c>
      <c r="B109" t="s" s="411">
        <v>2415</v>
      </c>
      <c r="C109" s="412">
        <v>0</v>
      </c>
      <c r="D109" s="412">
        <v>1</v>
      </c>
      <c r="E109" s="412">
        <v>0</v>
      </c>
      <c r="F109" s="412">
        <v>0</v>
      </c>
      <c r="G109" s="412">
        <v>0</v>
      </c>
      <c r="H109" s="412">
        <v>0</v>
      </c>
      <c r="I109" s="412">
        <v>0</v>
      </c>
      <c r="J109" s="412">
        <v>0</v>
      </c>
      <c r="K109" s="413"/>
      <c r="L109" t="s" s="411">
        <v>2063</v>
      </c>
      <c r="M109" t="s" s="411">
        <v>2000</v>
      </c>
      <c r="N109" s="413"/>
      <c r="O109" s="413"/>
      <c r="P109" t="s" s="411">
        <v>2416</v>
      </c>
      <c r="Q109" t="s" s="411">
        <v>2417</v>
      </c>
      <c r="R109" s="413"/>
      <c r="S109" t="s" s="411">
        <v>2418</v>
      </c>
      <c r="T109" t="s" s="411">
        <v>2374</v>
      </c>
      <c r="U109" t="s" s="411">
        <v>47</v>
      </c>
      <c r="V109" t="s" s="411">
        <v>2000</v>
      </c>
      <c r="W109" t="s" s="411">
        <v>2021</v>
      </c>
      <c r="X109" s="412">
        <f>IF($W109="Critical Importance",20,IF($W109="Minor Importance",5,10))</f>
        <v>5</v>
      </c>
    </row>
    <row r="110" ht="156.75" customHeight="1">
      <c r="A110" t="s" s="411">
        <v>192</v>
      </c>
      <c r="B110" t="s" s="411">
        <v>2419</v>
      </c>
      <c r="C110" s="412">
        <v>0</v>
      </c>
      <c r="D110" s="412">
        <v>1</v>
      </c>
      <c r="E110" s="412">
        <v>0</v>
      </c>
      <c r="F110" s="412">
        <v>0</v>
      </c>
      <c r="G110" s="412">
        <v>0</v>
      </c>
      <c r="H110" s="412">
        <v>0</v>
      </c>
      <c r="I110" s="412">
        <v>0</v>
      </c>
      <c r="J110" s="412">
        <v>0</v>
      </c>
      <c r="K110" s="413"/>
      <c r="L110" t="s" s="411">
        <v>2063</v>
      </c>
      <c r="M110" t="s" s="411">
        <v>2000</v>
      </c>
      <c r="N110" s="413"/>
      <c r="O110" s="413"/>
      <c r="P110" t="s" s="411">
        <v>2420</v>
      </c>
      <c r="Q110" t="s" s="411">
        <v>2421</v>
      </c>
      <c r="R110" s="413"/>
      <c r="S110" t="s" s="411">
        <v>2422</v>
      </c>
      <c r="T110" t="s" s="411">
        <v>2423</v>
      </c>
      <c r="U110" t="s" s="411">
        <v>47</v>
      </c>
      <c r="V110" t="s" s="411">
        <v>2000</v>
      </c>
      <c r="W110" t="s" s="411">
        <v>2021</v>
      </c>
      <c r="X110" s="412">
        <f>IF($W110="Critical Importance",20,IF($W110="Minor Importance",5,10))</f>
        <v>5</v>
      </c>
    </row>
    <row r="111" ht="213.75" customHeight="1">
      <c r="A111" t="s" s="411">
        <v>196</v>
      </c>
      <c r="B111" t="s" s="411">
        <v>2424</v>
      </c>
      <c r="C111" s="412">
        <v>0</v>
      </c>
      <c r="D111" s="412">
        <v>1</v>
      </c>
      <c r="E111" s="412">
        <v>0</v>
      </c>
      <c r="F111" s="412">
        <v>0</v>
      </c>
      <c r="G111" s="412">
        <v>0</v>
      </c>
      <c r="H111" s="412">
        <v>0</v>
      </c>
      <c r="I111" s="412">
        <v>0</v>
      </c>
      <c r="J111" s="412">
        <v>0</v>
      </c>
      <c r="K111" s="413"/>
      <c r="L111" t="s" s="411">
        <v>2063</v>
      </c>
      <c r="M111" t="s" s="411">
        <v>2000</v>
      </c>
      <c r="N111" s="413"/>
      <c r="O111" s="413"/>
      <c r="P111" t="s" s="411">
        <v>2425</v>
      </c>
      <c r="Q111" t="s" s="411">
        <v>2426</v>
      </c>
      <c r="R111" s="413"/>
      <c r="S111" t="s" s="411">
        <v>2161</v>
      </c>
      <c r="T111" t="s" s="411">
        <v>2162</v>
      </c>
      <c r="U111" t="s" s="411">
        <v>47</v>
      </c>
      <c r="V111" t="s" s="411">
        <v>2000</v>
      </c>
      <c r="W111" t="s" s="411">
        <v>2021</v>
      </c>
      <c r="X111" s="412">
        <f>IF($W111="Critical Importance",20,IF($W111="Minor Importance",5,10))</f>
        <v>5</v>
      </c>
    </row>
    <row r="112" ht="142.5" customHeight="1">
      <c r="A112" t="s" s="411">
        <v>307</v>
      </c>
      <c r="B112" t="s" s="411">
        <v>2427</v>
      </c>
      <c r="C112" s="412">
        <v>0</v>
      </c>
      <c r="D112" s="412">
        <v>0</v>
      </c>
      <c r="E112" s="412">
        <v>1</v>
      </c>
      <c r="F112" s="412">
        <v>0</v>
      </c>
      <c r="G112" s="412">
        <v>0</v>
      </c>
      <c r="H112" s="412">
        <v>0</v>
      </c>
      <c r="I112" s="412">
        <v>0</v>
      </c>
      <c r="J112" s="412">
        <v>0</v>
      </c>
      <c r="K112" s="413"/>
      <c r="L112" t="s" s="411">
        <v>1977</v>
      </c>
      <c r="M112" t="s" s="411">
        <v>2000</v>
      </c>
      <c r="N112" t="s" s="411">
        <v>2198</v>
      </c>
      <c r="O112" s="413"/>
      <c r="P112" s="413"/>
      <c r="Q112" t="s" s="411">
        <v>2428</v>
      </c>
      <c r="R112" s="413"/>
      <c r="S112" t="s" s="411">
        <v>2429</v>
      </c>
      <c r="T112" t="s" s="411">
        <v>2430</v>
      </c>
      <c r="U112" t="s" s="411">
        <v>59</v>
      </c>
      <c r="V112" t="s" s="411">
        <v>2000</v>
      </c>
      <c r="W112" t="s" s="411">
        <v>2016</v>
      </c>
      <c r="X112" s="412">
        <f>IF($W112="Critical Importance",20,IF($W112="Minor Importance",5,10))</f>
        <v>20</v>
      </c>
    </row>
    <row r="113" ht="114" customHeight="1">
      <c r="A113" t="s" s="411">
        <v>309</v>
      </c>
      <c r="B113" t="s" s="411">
        <v>2431</v>
      </c>
      <c r="C113" s="412">
        <v>0</v>
      </c>
      <c r="D113" s="412">
        <v>0</v>
      </c>
      <c r="E113" s="412">
        <v>1</v>
      </c>
      <c r="F113" s="412">
        <v>0</v>
      </c>
      <c r="G113" s="412">
        <v>0</v>
      </c>
      <c r="H113" s="412">
        <v>0</v>
      </c>
      <c r="I113" s="412">
        <v>0</v>
      </c>
      <c r="J113" s="412">
        <v>1</v>
      </c>
      <c r="K113" s="413"/>
      <c r="L113" t="s" s="411">
        <v>1977</v>
      </c>
      <c r="M113" t="s" s="411">
        <v>2000</v>
      </c>
      <c r="N113" t="s" s="411">
        <v>2198</v>
      </c>
      <c r="O113" s="413"/>
      <c r="P113" t="s" s="411">
        <v>2432</v>
      </c>
      <c r="Q113" t="s" s="411">
        <v>2433</v>
      </c>
      <c r="R113" s="413"/>
      <c r="S113" t="s" s="411">
        <v>2434</v>
      </c>
      <c r="T113" t="s" s="411">
        <v>2435</v>
      </c>
      <c r="U113" t="s" s="411">
        <v>47</v>
      </c>
      <c r="V113" t="s" s="411">
        <v>2000</v>
      </c>
      <c r="W113" t="s" s="411">
        <v>2016</v>
      </c>
      <c r="X113" s="412">
        <f>IF($W113="Critical Importance",20,IF($W113="Minor Importance",5,10))</f>
        <v>20</v>
      </c>
    </row>
    <row r="114" ht="128.25" customHeight="1">
      <c r="A114" t="s" s="411">
        <v>313</v>
      </c>
      <c r="B114" t="s" s="411">
        <v>2436</v>
      </c>
      <c r="C114" s="412">
        <v>0</v>
      </c>
      <c r="D114" s="412">
        <v>0</v>
      </c>
      <c r="E114" s="412">
        <v>1</v>
      </c>
      <c r="F114" s="412">
        <v>0</v>
      </c>
      <c r="G114" s="412">
        <v>0</v>
      </c>
      <c r="H114" s="412">
        <v>0</v>
      </c>
      <c r="I114" s="412">
        <v>0</v>
      </c>
      <c r="J114" s="412">
        <v>1</v>
      </c>
      <c r="K114" s="413"/>
      <c r="L114" t="s" s="411">
        <v>1977</v>
      </c>
      <c r="M114" t="s" s="411">
        <v>2000</v>
      </c>
      <c r="N114" t="s" s="411">
        <v>2198</v>
      </c>
      <c r="O114" s="413"/>
      <c r="P114" t="s" s="411">
        <v>2437</v>
      </c>
      <c r="Q114" t="s" s="411">
        <v>2438</v>
      </c>
      <c r="R114" s="413"/>
      <c r="S114" t="s" s="411">
        <v>2439</v>
      </c>
      <c r="T114" t="s" s="411">
        <v>2440</v>
      </c>
      <c r="U114" t="s" s="411">
        <v>47</v>
      </c>
      <c r="V114" t="s" s="411">
        <v>2000</v>
      </c>
      <c r="W114" t="s" s="411">
        <v>2016</v>
      </c>
      <c r="X114" s="412">
        <f>IF($W114="Critical Importance",20,IF($W114="Minor Importance",5,10))</f>
        <v>20</v>
      </c>
    </row>
    <row r="115" ht="185.25" customHeight="1">
      <c r="A115" t="s" s="411">
        <v>317</v>
      </c>
      <c r="B115" t="s" s="411">
        <v>2441</v>
      </c>
      <c r="C115" s="412">
        <v>0</v>
      </c>
      <c r="D115" s="412">
        <v>0</v>
      </c>
      <c r="E115" s="412">
        <v>1</v>
      </c>
      <c r="F115" s="412">
        <v>0</v>
      </c>
      <c r="G115" s="412">
        <v>0</v>
      </c>
      <c r="H115" s="412">
        <v>0</v>
      </c>
      <c r="I115" s="412">
        <v>0</v>
      </c>
      <c r="J115" s="412">
        <v>0</v>
      </c>
      <c r="K115" s="413"/>
      <c r="L115" t="s" s="411">
        <v>1977</v>
      </c>
      <c r="M115" t="s" s="411">
        <v>2000</v>
      </c>
      <c r="N115" t="s" s="411">
        <v>2198</v>
      </c>
      <c r="O115" s="413"/>
      <c r="P115" t="s" s="411">
        <v>2442</v>
      </c>
      <c r="Q115" t="s" s="411">
        <v>2443</v>
      </c>
      <c r="R115" s="413"/>
      <c r="S115" t="s" s="411">
        <v>2444</v>
      </c>
      <c r="T115" t="s" s="411">
        <v>2445</v>
      </c>
      <c r="U115" t="s" s="411">
        <v>47</v>
      </c>
      <c r="V115" t="s" s="411">
        <v>2000</v>
      </c>
      <c r="W115" t="s" s="411">
        <v>2016</v>
      </c>
      <c r="X115" s="412">
        <f>IF($W115="Critical Importance",20,IF($W115="Minor Importance",5,10))</f>
        <v>20</v>
      </c>
    </row>
    <row r="116" ht="156.75" customHeight="1">
      <c r="A116" t="s" s="411">
        <v>319</v>
      </c>
      <c r="B116" t="s" s="411">
        <v>2446</v>
      </c>
      <c r="C116" s="412">
        <v>0</v>
      </c>
      <c r="D116" s="412">
        <v>0</v>
      </c>
      <c r="E116" s="412">
        <v>1</v>
      </c>
      <c r="F116" s="412">
        <v>0</v>
      </c>
      <c r="G116" s="412">
        <v>0</v>
      </c>
      <c r="H116" s="412">
        <v>0</v>
      </c>
      <c r="I116" s="412">
        <v>0</v>
      </c>
      <c r="J116" s="412">
        <v>1</v>
      </c>
      <c r="K116" s="413"/>
      <c r="L116" t="s" s="411">
        <v>1977</v>
      </c>
      <c r="M116" t="s" s="411">
        <v>2000</v>
      </c>
      <c r="N116" t="s" s="411">
        <v>2198</v>
      </c>
      <c r="O116" s="413"/>
      <c r="P116" t="s" s="411">
        <v>2447</v>
      </c>
      <c r="Q116" t="s" s="411">
        <v>2448</v>
      </c>
      <c r="R116" s="413"/>
      <c r="S116" t="s" s="411">
        <v>2449</v>
      </c>
      <c r="T116" t="s" s="411">
        <v>2450</v>
      </c>
      <c r="U116" t="s" s="411">
        <v>47</v>
      </c>
      <c r="V116" t="s" s="411">
        <v>2000</v>
      </c>
      <c r="W116" t="s" s="411">
        <v>2016</v>
      </c>
      <c r="X116" s="412">
        <f>IF($W116="Critical Importance",20,IF($W116="Minor Importance",5,10))</f>
        <v>20</v>
      </c>
    </row>
    <row r="117" ht="128.25" customHeight="1">
      <c r="A117" t="s" s="411">
        <v>323</v>
      </c>
      <c r="B117" t="s" s="411">
        <v>2451</v>
      </c>
      <c r="C117" s="412">
        <v>0</v>
      </c>
      <c r="D117" s="412">
        <v>0</v>
      </c>
      <c r="E117" s="412">
        <v>1</v>
      </c>
      <c r="F117" s="412">
        <v>0</v>
      </c>
      <c r="G117" s="412">
        <v>0</v>
      </c>
      <c r="H117" s="412">
        <v>0</v>
      </c>
      <c r="I117" s="412">
        <v>0</v>
      </c>
      <c r="J117" s="412">
        <v>1</v>
      </c>
      <c r="K117" s="413"/>
      <c r="L117" t="s" s="411">
        <v>1977</v>
      </c>
      <c r="M117" t="s" s="411">
        <v>2000</v>
      </c>
      <c r="N117" t="s" s="411">
        <v>2198</v>
      </c>
      <c r="O117" s="413"/>
      <c r="P117" t="s" s="411">
        <v>2452</v>
      </c>
      <c r="Q117" t="s" s="411">
        <v>2453</v>
      </c>
      <c r="R117" s="413"/>
      <c r="S117" t="s" s="411">
        <v>2454</v>
      </c>
      <c r="T117" t="s" s="411">
        <v>2455</v>
      </c>
      <c r="U117" t="s" s="411">
        <v>47</v>
      </c>
      <c r="V117" t="s" s="411">
        <v>2000</v>
      </c>
      <c r="W117" t="s" s="411">
        <v>2016</v>
      </c>
      <c r="X117" s="412">
        <f>IF($W117="Critical Importance",20,IF($W117="Minor Importance",5,10))</f>
        <v>20</v>
      </c>
    </row>
    <row r="118" ht="185.25" customHeight="1">
      <c r="A118" t="s" s="411">
        <v>326</v>
      </c>
      <c r="B118" t="s" s="411">
        <v>2456</v>
      </c>
      <c r="C118" s="412">
        <v>0</v>
      </c>
      <c r="D118" s="412">
        <v>0</v>
      </c>
      <c r="E118" s="412">
        <v>1</v>
      </c>
      <c r="F118" s="412">
        <v>0</v>
      </c>
      <c r="G118" s="412">
        <v>0</v>
      </c>
      <c r="H118" s="412">
        <v>0</v>
      </c>
      <c r="I118" s="412">
        <v>0</v>
      </c>
      <c r="J118" s="412">
        <v>0</v>
      </c>
      <c r="K118" s="413"/>
      <c r="L118" t="s" s="411">
        <v>1977</v>
      </c>
      <c r="M118" t="s" s="411">
        <v>2000</v>
      </c>
      <c r="N118" t="s" s="411">
        <v>2198</v>
      </c>
      <c r="O118" s="413"/>
      <c r="P118" s="413"/>
      <c r="Q118" t="s" s="411">
        <v>2457</v>
      </c>
      <c r="R118" s="413"/>
      <c r="S118" t="s" s="411">
        <v>2458</v>
      </c>
      <c r="T118" t="s" s="411">
        <v>2459</v>
      </c>
      <c r="U118" t="s" s="411">
        <v>59</v>
      </c>
      <c r="V118" t="s" s="411">
        <v>2000</v>
      </c>
      <c r="W118" t="s" s="411">
        <v>2016</v>
      </c>
      <c r="X118" s="412">
        <f>IF($W118="Critical Importance",20,IF($W118="Minor Importance",5,10))</f>
        <v>20</v>
      </c>
    </row>
    <row r="119" ht="156.75" customHeight="1">
      <c r="A119" t="s" s="411">
        <v>329</v>
      </c>
      <c r="B119" t="s" s="411">
        <v>2460</v>
      </c>
      <c r="C119" s="412">
        <v>0</v>
      </c>
      <c r="D119" s="412">
        <v>0</v>
      </c>
      <c r="E119" s="412">
        <v>1</v>
      </c>
      <c r="F119" s="412">
        <v>0</v>
      </c>
      <c r="G119" s="412">
        <v>0</v>
      </c>
      <c r="H119" s="412">
        <v>0</v>
      </c>
      <c r="I119" s="412">
        <v>0</v>
      </c>
      <c r="J119" s="412">
        <v>0</v>
      </c>
      <c r="K119" s="413"/>
      <c r="L119" t="s" s="411">
        <v>1977</v>
      </c>
      <c r="M119" t="s" s="411">
        <v>2000</v>
      </c>
      <c r="N119" t="s" s="411">
        <v>2198</v>
      </c>
      <c r="O119" s="413"/>
      <c r="P119" t="s" s="411">
        <v>2461</v>
      </c>
      <c r="Q119" t="s" s="411">
        <v>2462</v>
      </c>
      <c r="R119" s="413"/>
      <c r="S119" t="s" s="411">
        <v>2463</v>
      </c>
      <c r="T119" t="s" s="411">
        <v>2464</v>
      </c>
      <c r="U119" t="s" s="411">
        <v>47</v>
      </c>
      <c r="V119" t="s" s="411">
        <v>2000</v>
      </c>
      <c r="W119" t="s" s="411">
        <v>2016</v>
      </c>
      <c r="X119" s="412">
        <f>IF($W119="Critical Importance",20,IF($W119="Minor Importance",5,10))</f>
        <v>20</v>
      </c>
    </row>
    <row r="120" ht="156.75" customHeight="1">
      <c r="A120" t="s" s="411">
        <v>332</v>
      </c>
      <c r="B120" t="s" s="411">
        <v>2465</v>
      </c>
      <c r="C120" s="412">
        <v>0</v>
      </c>
      <c r="D120" s="412">
        <v>0</v>
      </c>
      <c r="E120" s="412">
        <v>1</v>
      </c>
      <c r="F120" s="412">
        <v>0</v>
      </c>
      <c r="G120" s="412">
        <v>0</v>
      </c>
      <c r="H120" s="412">
        <v>0</v>
      </c>
      <c r="I120" s="412">
        <v>0</v>
      </c>
      <c r="J120" s="412">
        <v>1</v>
      </c>
      <c r="K120" s="413"/>
      <c r="L120" t="s" s="411">
        <v>1977</v>
      </c>
      <c r="M120" t="s" s="411">
        <v>2000</v>
      </c>
      <c r="N120" t="s" s="411">
        <v>2198</v>
      </c>
      <c r="O120" t="s" s="411">
        <v>2466</v>
      </c>
      <c r="P120" t="s" s="411">
        <v>2467</v>
      </c>
      <c r="Q120" t="s" s="411">
        <v>2448</v>
      </c>
      <c r="R120" s="413"/>
      <c r="S120" t="s" s="411">
        <v>2468</v>
      </c>
      <c r="T120" t="s" s="411">
        <v>2450</v>
      </c>
      <c r="U120" t="s" s="411">
        <v>47</v>
      </c>
      <c r="V120" t="s" s="411">
        <v>2000</v>
      </c>
      <c r="W120" t="s" s="411">
        <v>2070</v>
      </c>
      <c r="X120" s="412">
        <f>IF($W120="Critical Importance",20,IF($W120="Minor Importance",5,10))</f>
        <v>10</v>
      </c>
    </row>
    <row r="121" ht="171" customHeight="1">
      <c r="A121" t="s" s="411">
        <v>335</v>
      </c>
      <c r="B121" t="s" s="411">
        <v>2469</v>
      </c>
      <c r="C121" s="412">
        <v>0</v>
      </c>
      <c r="D121" s="412">
        <v>0</v>
      </c>
      <c r="E121" s="412">
        <v>1</v>
      </c>
      <c r="F121" s="412">
        <v>0</v>
      </c>
      <c r="G121" s="412">
        <v>0</v>
      </c>
      <c r="H121" s="412">
        <v>0</v>
      </c>
      <c r="I121" s="412">
        <v>0</v>
      </c>
      <c r="J121" s="412">
        <v>1</v>
      </c>
      <c r="K121" s="413"/>
      <c r="L121" t="s" s="411">
        <v>1977</v>
      </c>
      <c r="M121" t="s" s="411">
        <v>2000</v>
      </c>
      <c r="N121" t="s" s="411">
        <v>2198</v>
      </c>
      <c r="O121" s="413"/>
      <c r="P121" t="s" s="411">
        <v>2470</v>
      </c>
      <c r="Q121" t="s" s="411">
        <v>2471</v>
      </c>
      <c r="R121" s="413"/>
      <c r="S121" t="s" s="411">
        <v>2472</v>
      </c>
      <c r="T121" t="s" s="411">
        <v>2450</v>
      </c>
      <c r="U121" t="s" s="411">
        <v>47</v>
      </c>
      <c r="V121" t="s" s="411">
        <v>2000</v>
      </c>
      <c r="W121" t="s" s="411">
        <v>2070</v>
      </c>
      <c r="X121" s="412">
        <f>IF($W121="Critical Importance",20,IF($W121="Minor Importance",5,10))</f>
        <v>10</v>
      </c>
    </row>
    <row r="122" ht="114" customHeight="1">
      <c r="A122" t="s" s="411">
        <v>338</v>
      </c>
      <c r="B122" t="s" s="411">
        <v>2473</v>
      </c>
      <c r="C122" s="412">
        <v>0</v>
      </c>
      <c r="D122" s="412">
        <v>0</v>
      </c>
      <c r="E122" s="412">
        <v>1</v>
      </c>
      <c r="F122" s="412">
        <v>0</v>
      </c>
      <c r="G122" s="412">
        <v>0</v>
      </c>
      <c r="H122" s="412">
        <v>0</v>
      </c>
      <c r="I122" s="412">
        <v>0</v>
      </c>
      <c r="J122" s="412">
        <v>1</v>
      </c>
      <c r="K122" s="413"/>
      <c r="L122" t="s" s="411">
        <v>1977</v>
      </c>
      <c r="M122" t="s" s="411">
        <v>2000</v>
      </c>
      <c r="N122" t="s" s="411">
        <v>2198</v>
      </c>
      <c r="O122" s="413"/>
      <c r="P122" t="s" s="411">
        <v>2474</v>
      </c>
      <c r="Q122" t="s" s="411">
        <v>2475</v>
      </c>
      <c r="R122" s="413"/>
      <c r="S122" t="s" s="411">
        <v>2476</v>
      </c>
      <c r="T122" t="s" s="411">
        <v>2477</v>
      </c>
      <c r="U122" t="s" s="411">
        <v>47</v>
      </c>
      <c r="V122" t="s" s="411">
        <v>2000</v>
      </c>
      <c r="W122" t="s" s="411">
        <v>2070</v>
      </c>
      <c r="X122" s="412">
        <f>IF($W122="Critical Importance",20,IF($W122="Minor Importance",5,10))</f>
        <v>10</v>
      </c>
    </row>
    <row r="123" ht="185.25" customHeight="1">
      <c r="A123" t="s" s="411">
        <v>341</v>
      </c>
      <c r="B123" t="s" s="411">
        <v>2478</v>
      </c>
      <c r="C123" s="412">
        <v>0</v>
      </c>
      <c r="D123" s="412">
        <v>0</v>
      </c>
      <c r="E123" s="412">
        <v>1</v>
      </c>
      <c r="F123" s="412">
        <v>0</v>
      </c>
      <c r="G123" s="412">
        <v>0</v>
      </c>
      <c r="H123" s="412">
        <v>0</v>
      </c>
      <c r="I123" s="412">
        <v>0</v>
      </c>
      <c r="J123" s="412">
        <v>1</v>
      </c>
      <c r="K123" s="413"/>
      <c r="L123" t="s" s="411">
        <v>1977</v>
      </c>
      <c r="M123" t="s" s="411">
        <v>2000</v>
      </c>
      <c r="N123" t="s" s="411">
        <v>2198</v>
      </c>
      <c r="O123" s="413"/>
      <c r="P123" t="s" s="411">
        <v>2479</v>
      </c>
      <c r="Q123" t="s" s="411">
        <v>2480</v>
      </c>
      <c r="R123" s="413"/>
      <c r="S123" t="s" s="411">
        <v>2481</v>
      </c>
      <c r="T123" t="s" s="411">
        <v>2482</v>
      </c>
      <c r="U123" t="s" s="411">
        <v>47</v>
      </c>
      <c r="V123" t="s" s="411">
        <v>2000</v>
      </c>
      <c r="W123" t="s" s="411">
        <v>2070</v>
      </c>
      <c r="X123" s="412">
        <f>IF($W123="Critical Importance",20,IF($W123="Minor Importance",5,10))</f>
        <v>10</v>
      </c>
    </row>
    <row r="124" ht="148.5" customHeight="1">
      <c r="A124" t="s" s="411">
        <v>344</v>
      </c>
      <c r="B124" t="s" s="411">
        <v>2483</v>
      </c>
      <c r="C124" s="412">
        <v>0</v>
      </c>
      <c r="D124" s="412">
        <v>0</v>
      </c>
      <c r="E124" s="412">
        <v>1</v>
      </c>
      <c r="F124" s="412">
        <v>0</v>
      </c>
      <c r="G124" s="412">
        <v>0</v>
      </c>
      <c r="H124" s="412">
        <v>0</v>
      </c>
      <c r="I124" s="412">
        <v>0</v>
      </c>
      <c r="J124" s="412">
        <v>1</v>
      </c>
      <c r="K124" s="413"/>
      <c r="L124" t="s" s="411">
        <v>1977</v>
      </c>
      <c r="M124" t="s" s="411">
        <v>2000</v>
      </c>
      <c r="N124" t="s" s="411">
        <v>2198</v>
      </c>
      <c r="O124" s="413"/>
      <c r="P124" t="s" s="411">
        <v>2484</v>
      </c>
      <c r="Q124" t="s" s="411">
        <v>2485</v>
      </c>
      <c r="R124" s="413"/>
      <c r="S124" t="s" s="411">
        <v>2486</v>
      </c>
      <c r="T124" t="s" s="411">
        <v>2487</v>
      </c>
      <c r="U124" t="s" s="411">
        <v>47</v>
      </c>
      <c r="V124" t="s" s="411">
        <v>2000</v>
      </c>
      <c r="W124" t="s" s="411">
        <v>2070</v>
      </c>
      <c r="X124" s="412">
        <f>IF($W124="Critical Importance",20,IF($W124="Minor Importance",5,10))</f>
        <v>10</v>
      </c>
    </row>
    <row r="125" ht="147" customHeight="1">
      <c r="A125" t="s" s="411">
        <v>347</v>
      </c>
      <c r="B125" t="s" s="411">
        <v>2488</v>
      </c>
      <c r="C125" s="412">
        <v>0</v>
      </c>
      <c r="D125" s="412">
        <v>0</v>
      </c>
      <c r="E125" s="412">
        <v>1</v>
      </c>
      <c r="F125" s="412">
        <v>0</v>
      </c>
      <c r="G125" s="412">
        <v>0</v>
      </c>
      <c r="H125" s="412">
        <v>0</v>
      </c>
      <c r="I125" s="412">
        <v>0</v>
      </c>
      <c r="J125" s="412">
        <v>1</v>
      </c>
      <c r="K125" s="413"/>
      <c r="L125" t="s" s="411">
        <v>1977</v>
      </c>
      <c r="M125" t="s" s="411">
        <v>2000</v>
      </c>
      <c r="N125" t="s" s="411">
        <v>2198</v>
      </c>
      <c r="O125" s="413"/>
      <c r="P125" t="s" s="411">
        <v>2489</v>
      </c>
      <c r="Q125" t="s" s="411">
        <v>2490</v>
      </c>
      <c r="R125" s="413"/>
      <c r="S125" t="s" s="411">
        <v>2491</v>
      </c>
      <c r="T125" t="s" s="411">
        <v>2492</v>
      </c>
      <c r="U125" t="s" s="411">
        <v>47</v>
      </c>
      <c r="V125" t="s" s="411">
        <v>2000</v>
      </c>
      <c r="W125" t="s" s="411">
        <v>2021</v>
      </c>
      <c r="X125" s="412">
        <f>IF($W125="Critical Importance",20,IF($W125="Minor Importance",5,10))</f>
        <v>5</v>
      </c>
    </row>
    <row r="126" ht="156.75" customHeight="1">
      <c r="A126" t="s" s="411">
        <v>350</v>
      </c>
      <c r="B126" t="s" s="411">
        <v>2493</v>
      </c>
      <c r="C126" s="412">
        <v>0</v>
      </c>
      <c r="D126" s="412">
        <v>0</v>
      </c>
      <c r="E126" s="412">
        <v>1</v>
      </c>
      <c r="F126" s="412">
        <v>0</v>
      </c>
      <c r="G126" s="412">
        <v>0</v>
      </c>
      <c r="H126" s="412">
        <v>0</v>
      </c>
      <c r="I126" s="412">
        <v>0</v>
      </c>
      <c r="J126" s="412">
        <v>0</v>
      </c>
      <c r="K126" s="413"/>
      <c r="L126" t="s" s="411">
        <v>1977</v>
      </c>
      <c r="M126" t="s" s="411">
        <v>2000</v>
      </c>
      <c r="N126" t="s" s="411">
        <v>2198</v>
      </c>
      <c r="O126" s="413"/>
      <c r="P126" t="s" s="411">
        <v>2494</v>
      </c>
      <c r="Q126" t="s" s="411">
        <v>2495</v>
      </c>
      <c r="R126" s="413"/>
      <c r="S126" t="s" s="411">
        <v>2463</v>
      </c>
      <c r="T126" t="s" s="411">
        <v>2464</v>
      </c>
      <c r="U126" t="s" s="411">
        <v>47</v>
      </c>
      <c r="V126" t="s" s="411">
        <v>2000</v>
      </c>
      <c r="W126" t="s" s="411">
        <v>2070</v>
      </c>
      <c r="X126" s="412">
        <f>IF($W126="Critical Importance",20,IF($W126="Minor Importance",5,10))</f>
        <v>10</v>
      </c>
    </row>
    <row r="127" ht="156.75" customHeight="1">
      <c r="A127" t="s" s="411">
        <v>353</v>
      </c>
      <c r="B127" t="s" s="411">
        <v>2496</v>
      </c>
      <c r="C127" s="412">
        <v>0</v>
      </c>
      <c r="D127" s="412">
        <v>0</v>
      </c>
      <c r="E127" s="412">
        <v>1</v>
      </c>
      <c r="F127" s="412">
        <v>0</v>
      </c>
      <c r="G127" s="412">
        <v>0</v>
      </c>
      <c r="H127" s="412">
        <v>0</v>
      </c>
      <c r="I127" s="412">
        <v>0</v>
      </c>
      <c r="J127" s="412">
        <v>0</v>
      </c>
      <c r="K127" s="413"/>
      <c r="L127" t="s" s="411">
        <v>1977</v>
      </c>
      <c r="M127" t="s" s="411">
        <v>2000</v>
      </c>
      <c r="N127" t="s" s="411">
        <v>2198</v>
      </c>
      <c r="O127" s="413"/>
      <c r="P127" t="s" s="411">
        <v>2497</v>
      </c>
      <c r="Q127" s="413"/>
      <c r="R127" s="413"/>
      <c r="S127" t="s" s="411">
        <v>2463</v>
      </c>
      <c r="T127" t="s" s="411">
        <v>2498</v>
      </c>
      <c r="U127" t="s" s="411">
        <v>47</v>
      </c>
      <c r="V127" t="s" s="411">
        <v>2000</v>
      </c>
      <c r="W127" t="s" s="411">
        <v>2070</v>
      </c>
      <c r="X127" s="412">
        <f>IF($W127="Critical Importance",20,IF($W127="Minor Importance",5,10))</f>
        <v>10</v>
      </c>
    </row>
    <row r="128" ht="185.25" customHeight="1">
      <c r="A128" t="s" s="411">
        <v>356</v>
      </c>
      <c r="B128" t="s" s="411">
        <v>2499</v>
      </c>
      <c r="C128" s="412">
        <v>0</v>
      </c>
      <c r="D128" s="412">
        <v>0</v>
      </c>
      <c r="E128" s="412">
        <v>1</v>
      </c>
      <c r="F128" s="412">
        <v>0</v>
      </c>
      <c r="G128" s="412">
        <v>0</v>
      </c>
      <c r="H128" s="412">
        <v>0</v>
      </c>
      <c r="I128" s="412">
        <v>0</v>
      </c>
      <c r="J128" s="412">
        <v>1</v>
      </c>
      <c r="K128" s="413"/>
      <c r="L128" t="s" s="411">
        <v>1977</v>
      </c>
      <c r="M128" t="s" s="411">
        <v>2000</v>
      </c>
      <c r="N128" t="s" s="411">
        <v>2198</v>
      </c>
      <c r="O128" s="413"/>
      <c r="P128" s="413"/>
      <c r="Q128" t="s" s="411">
        <v>2500</v>
      </c>
      <c r="R128" s="413"/>
      <c r="S128" t="s" s="411">
        <v>2501</v>
      </c>
      <c r="T128" t="s" s="411">
        <v>2502</v>
      </c>
      <c r="U128" t="s" s="411">
        <v>47</v>
      </c>
      <c r="V128" t="s" s="411">
        <v>2000</v>
      </c>
      <c r="W128" t="s" s="411">
        <v>2070</v>
      </c>
      <c r="X128" s="412">
        <f>IF($W128="Critical Importance",20,IF($W128="Minor Importance",5,10))</f>
        <v>10</v>
      </c>
    </row>
    <row r="129" ht="408.95" customHeight="1">
      <c r="A129" t="s" s="411">
        <v>358</v>
      </c>
      <c r="B129" t="s" s="411">
        <v>2503</v>
      </c>
      <c r="C129" s="412">
        <v>0</v>
      </c>
      <c r="D129" s="412">
        <v>0</v>
      </c>
      <c r="E129" s="412">
        <v>1</v>
      </c>
      <c r="F129" s="412">
        <v>0</v>
      </c>
      <c r="G129" s="412">
        <v>0</v>
      </c>
      <c r="H129" s="412">
        <v>0</v>
      </c>
      <c r="I129" s="412">
        <v>0</v>
      </c>
      <c r="J129" s="412">
        <v>0</v>
      </c>
      <c r="K129" s="413"/>
      <c r="L129" t="s" s="411">
        <v>1977</v>
      </c>
      <c r="M129" t="s" s="411">
        <v>2000</v>
      </c>
      <c r="N129" t="s" s="411">
        <v>2198</v>
      </c>
      <c r="O129" s="413"/>
      <c r="P129" s="413"/>
      <c r="Q129" t="s" s="411">
        <v>2504</v>
      </c>
      <c r="R129" s="413"/>
      <c r="S129" t="s" s="411">
        <v>2505</v>
      </c>
      <c r="T129" t="s" s="411">
        <v>2506</v>
      </c>
      <c r="U129" t="s" s="411">
        <v>47</v>
      </c>
      <c r="V129" t="s" s="411">
        <v>2000</v>
      </c>
      <c r="W129" t="s" s="411">
        <v>2070</v>
      </c>
      <c r="X129" s="412">
        <f>IF($W129="Critical Importance",20,IF($W129="Minor Importance",5,10))</f>
        <v>10</v>
      </c>
    </row>
    <row r="130" ht="294" customHeight="1">
      <c r="A130" t="s" s="411">
        <v>360</v>
      </c>
      <c r="B130" t="s" s="411">
        <v>2507</v>
      </c>
      <c r="C130" s="412">
        <v>0</v>
      </c>
      <c r="D130" s="412">
        <v>0</v>
      </c>
      <c r="E130" s="412">
        <v>1</v>
      </c>
      <c r="F130" s="412">
        <v>0</v>
      </c>
      <c r="G130" s="412">
        <v>0</v>
      </c>
      <c r="H130" s="412">
        <v>0</v>
      </c>
      <c r="I130" s="412">
        <v>0</v>
      </c>
      <c r="J130" s="412">
        <v>0</v>
      </c>
      <c r="K130" s="413"/>
      <c r="L130" t="s" s="411">
        <v>1977</v>
      </c>
      <c r="M130" t="s" s="411">
        <v>2000</v>
      </c>
      <c r="N130" t="s" s="411">
        <v>2198</v>
      </c>
      <c r="O130" s="413"/>
      <c r="P130" t="s" s="411">
        <v>2508</v>
      </c>
      <c r="Q130" t="s" s="411">
        <v>2509</v>
      </c>
      <c r="R130" s="413"/>
      <c r="S130" t="s" s="411">
        <v>2510</v>
      </c>
      <c r="T130" t="s" s="411">
        <v>2511</v>
      </c>
      <c r="U130" t="s" s="411">
        <v>47</v>
      </c>
      <c r="V130" t="s" s="411">
        <v>2000</v>
      </c>
      <c r="W130" t="s" s="411">
        <v>2021</v>
      </c>
      <c r="X130" s="412">
        <f>IF($W130="Critical Importance",20,IF($W130="Minor Importance",5,10))</f>
        <v>5</v>
      </c>
    </row>
    <row r="131" ht="220.5" customHeight="1">
      <c r="A131" t="s" s="411">
        <v>363</v>
      </c>
      <c r="B131" t="s" s="411">
        <v>2512</v>
      </c>
      <c r="C131" s="412">
        <v>0</v>
      </c>
      <c r="D131" s="412">
        <v>0</v>
      </c>
      <c r="E131" s="412">
        <v>1</v>
      </c>
      <c r="F131" s="412">
        <v>0</v>
      </c>
      <c r="G131" s="412">
        <v>0</v>
      </c>
      <c r="H131" s="412">
        <v>0</v>
      </c>
      <c r="I131" s="412">
        <v>0</v>
      </c>
      <c r="J131" s="412">
        <v>1</v>
      </c>
      <c r="K131" s="413"/>
      <c r="L131" t="s" s="411">
        <v>1977</v>
      </c>
      <c r="M131" t="s" s="411">
        <v>2000</v>
      </c>
      <c r="N131" t="s" s="411">
        <v>2198</v>
      </c>
      <c r="O131" s="413"/>
      <c r="P131" t="s" s="411">
        <v>2513</v>
      </c>
      <c r="Q131" t="s" s="411">
        <v>2514</v>
      </c>
      <c r="R131" s="413"/>
      <c r="S131" t="s" s="411">
        <v>2515</v>
      </c>
      <c r="T131" t="s" s="411">
        <v>2455</v>
      </c>
      <c r="U131" t="s" s="411">
        <v>47</v>
      </c>
      <c r="V131" t="s" s="411">
        <v>2000</v>
      </c>
      <c r="W131" t="s" s="411">
        <v>2021</v>
      </c>
      <c r="X131" s="412">
        <f>IF($W131="Critical Importance",20,IF($W131="Minor Importance",5,10))</f>
        <v>5</v>
      </c>
    </row>
    <row r="132" ht="128.25" customHeight="1">
      <c r="A132" t="s" s="411">
        <v>366</v>
      </c>
      <c r="B132" t="s" s="411">
        <v>2516</v>
      </c>
      <c r="C132" s="412">
        <v>0</v>
      </c>
      <c r="D132" s="412">
        <v>0</v>
      </c>
      <c r="E132" s="412">
        <v>1</v>
      </c>
      <c r="F132" s="412">
        <v>0</v>
      </c>
      <c r="G132" s="412">
        <v>0</v>
      </c>
      <c r="H132" s="412">
        <v>0</v>
      </c>
      <c r="I132" s="412">
        <v>0</v>
      </c>
      <c r="J132" s="412">
        <v>1</v>
      </c>
      <c r="K132" s="413"/>
      <c r="L132" t="s" s="411">
        <v>1977</v>
      </c>
      <c r="M132" t="s" s="411">
        <v>2000</v>
      </c>
      <c r="N132" t="s" s="411">
        <v>2198</v>
      </c>
      <c r="O132" s="413"/>
      <c r="P132" t="s" s="411">
        <v>2517</v>
      </c>
      <c r="Q132" t="s" s="411">
        <v>2518</v>
      </c>
      <c r="R132" s="413"/>
      <c r="S132" t="s" s="411">
        <v>2454</v>
      </c>
      <c r="T132" t="s" s="411">
        <v>2455</v>
      </c>
      <c r="U132" t="s" s="411">
        <v>47</v>
      </c>
      <c r="V132" t="s" s="411">
        <v>2000</v>
      </c>
      <c r="W132" t="s" s="411">
        <v>2021</v>
      </c>
      <c r="X132" s="412">
        <f>IF($W132="Critical Importance",20,IF($W132="Minor Importance",5,10))</f>
        <v>5</v>
      </c>
    </row>
    <row r="133" ht="185.25" customHeight="1">
      <c r="A133" t="s" s="411">
        <v>369</v>
      </c>
      <c r="B133" t="s" s="411">
        <v>2519</v>
      </c>
      <c r="C133" s="412">
        <v>0</v>
      </c>
      <c r="D133" s="412">
        <v>0</v>
      </c>
      <c r="E133" s="412">
        <v>1</v>
      </c>
      <c r="F133" s="412">
        <v>0</v>
      </c>
      <c r="G133" s="412">
        <v>0</v>
      </c>
      <c r="H133" s="412">
        <v>0</v>
      </c>
      <c r="I133" s="412">
        <v>0</v>
      </c>
      <c r="J133" s="412">
        <v>1</v>
      </c>
      <c r="K133" s="413"/>
      <c r="L133" t="s" s="411">
        <v>1977</v>
      </c>
      <c r="M133" t="s" s="411">
        <v>2000</v>
      </c>
      <c r="N133" t="s" s="411">
        <v>2198</v>
      </c>
      <c r="O133" t="s" s="411">
        <v>2520</v>
      </c>
      <c r="P133" t="s" s="411">
        <v>2521</v>
      </c>
      <c r="Q133" t="s" s="411">
        <v>2522</v>
      </c>
      <c r="R133" s="413"/>
      <c r="S133" t="s" s="411">
        <v>2523</v>
      </c>
      <c r="T133" t="s" s="411">
        <v>2524</v>
      </c>
      <c r="U133" t="s" s="411">
        <v>47</v>
      </c>
      <c r="V133" t="s" s="411">
        <v>2000</v>
      </c>
      <c r="W133" t="s" s="411">
        <v>2021</v>
      </c>
      <c r="X133" s="412">
        <f>IF($W133="Critical Importance",20,IF($W133="Minor Importance",5,10))</f>
        <v>5</v>
      </c>
    </row>
    <row r="134" ht="242.25" customHeight="1">
      <c r="A134" t="s" s="411">
        <v>372</v>
      </c>
      <c r="B134" t="s" s="411">
        <v>2525</v>
      </c>
      <c r="C134" s="412">
        <v>0</v>
      </c>
      <c r="D134" s="412">
        <v>0</v>
      </c>
      <c r="E134" s="412">
        <v>1</v>
      </c>
      <c r="F134" s="412">
        <v>0</v>
      </c>
      <c r="G134" s="412">
        <v>0</v>
      </c>
      <c r="H134" s="412">
        <v>0</v>
      </c>
      <c r="I134" s="412">
        <v>0</v>
      </c>
      <c r="J134" s="412">
        <v>0</v>
      </c>
      <c r="K134" s="413"/>
      <c r="L134" t="s" s="411">
        <v>1977</v>
      </c>
      <c r="M134" t="s" s="411">
        <v>2000</v>
      </c>
      <c r="N134" t="s" s="411">
        <v>2198</v>
      </c>
      <c r="O134" t="s" s="411">
        <v>2526</v>
      </c>
      <c r="P134" s="413"/>
      <c r="Q134" s="413"/>
      <c r="R134" s="413"/>
      <c r="S134" t="s" s="411">
        <v>2527</v>
      </c>
      <c r="T134" t="s" s="411">
        <v>2528</v>
      </c>
      <c r="U134" t="s" s="411">
        <v>47</v>
      </c>
      <c r="V134" t="s" s="411">
        <v>2000</v>
      </c>
      <c r="W134" t="s" s="411">
        <v>2021</v>
      </c>
      <c r="X134" s="412">
        <f>IF($W134="Critical Importance",20,IF($W134="Minor Importance",5,10))</f>
        <v>5</v>
      </c>
    </row>
    <row r="135" ht="256.5" customHeight="1">
      <c r="A135" t="s" s="411">
        <v>429</v>
      </c>
      <c r="B135" t="s" s="411">
        <v>2529</v>
      </c>
      <c r="C135" s="412">
        <v>0</v>
      </c>
      <c r="D135" s="412">
        <v>0</v>
      </c>
      <c r="E135" s="412">
        <v>0</v>
      </c>
      <c r="F135" s="412">
        <v>1</v>
      </c>
      <c r="G135" s="412">
        <v>0</v>
      </c>
      <c r="H135" s="412">
        <v>0</v>
      </c>
      <c r="I135" s="412">
        <v>0</v>
      </c>
      <c r="J135" s="412">
        <v>1</v>
      </c>
      <c r="K135" s="413"/>
      <c r="L135" t="s" s="411">
        <v>1998</v>
      </c>
      <c r="M135" t="s" s="411">
        <v>2000</v>
      </c>
      <c r="N135" t="s" s="411">
        <v>2530</v>
      </c>
      <c r="O135" t="s" s="411">
        <v>2531</v>
      </c>
      <c r="P135" s="413"/>
      <c r="Q135" s="413"/>
      <c r="R135" s="413"/>
      <c r="S135" t="s" s="411">
        <v>2532</v>
      </c>
      <c r="T135" t="s" s="411">
        <v>2533</v>
      </c>
      <c r="U135" t="s" s="411">
        <v>1998</v>
      </c>
      <c r="V135" t="s" s="411">
        <v>2000</v>
      </c>
      <c r="W135" s="413"/>
      <c r="X135" s="412">
        <f>IF($W135="Critical Importance",20,IF($W135="Minor Importance",5,10))</f>
        <v>10</v>
      </c>
    </row>
    <row r="136" ht="409.5" customHeight="1">
      <c r="A136" t="s" s="411">
        <v>433</v>
      </c>
      <c r="B136" t="s" s="411">
        <v>2534</v>
      </c>
      <c r="C136" s="412">
        <v>0</v>
      </c>
      <c r="D136" s="412">
        <v>0</v>
      </c>
      <c r="E136" s="412">
        <v>0</v>
      </c>
      <c r="F136" s="412">
        <v>1</v>
      </c>
      <c r="G136" s="412">
        <v>0</v>
      </c>
      <c r="H136" s="412">
        <v>0</v>
      </c>
      <c r="I136" s="412">
        <v>0</v>
      </c>
      <c r="J136" s="412">
        <v>0</v>
      </c>
      <c r="K136" s="413"/>
      <c r="L136" t="s" s="411">
        <v>2197</v>
      </c>
      <c r="M136" t="s" s="411">
        <v>2000</v>
      </c>
      <c r="N136" s="413"/>
      <c r="O136" s="413"/>
      <c r="P136" s="413"/>
      <c r="Q136" t="s" s="411">
        <v>2535</v>
      </c>
      <c r="R136" s="413"/>
      <c r="S136" t="s" s="411">
        <v>2536</v>
      </c>
      <c r="T136" t="s" s="411">
        <v>2537</v>
      </c>
      <c r="U136" t="s" s="411">
        <v>47</v>
      </c>
      <c r="V136" t="s" s="411">
        <v>2000</v>
      </c>
      <c r="W136" t="s" s="411">
        <v>2070</v>
      </c>
      <c r="X136" s="412">
        <f>IF($W136="Critical Importance",20,IF($W136="Minor Importance",5,10))</f>
        <v>10</v>
      </c>
    </row>
    <row r="137" ht="339.75" customHeight="1">
      <c r="A137" t="s" s="411">
        <v>436</v>
      </c>
      <c r="B137" t="s" s="411">
        <v>2538</v>
      </c>
      <c r="C137" s="412">
        <v>0</v>
      </c>
      <c r="D137" s="412">
        <v>0</v>
      </c>
      <c r="E137" s="412">
        <v>0</v>
      </c>
      <c r="F137" s="412">
        <v>1</v>
      </c>
      <c r="G137" s="412">
        <v>0</v>
      </c>
      <c r="H137" s="412">
        <v>0</v>
      </c>
      <c r="I137" s="412">
        <v>0</v>
      </c>
      <c r="J137" s="412">
        <v>1</v>
      </c>
      <c r="K137" s="413"/>
      <c r="L137" t="s" s="411">
        <v>2197</v>
      </c>
      <c r="M137" t="s" s="411">
        <v>2000</v>
      </c>
      <c r="N137" s="413"/>
      <c r="O137" t="s" s="411">
        <v>2539</v>
      </c>
      <c r="P137" t="s" s="411">
        <v>2540</v>
      </c>
      <c r="Q137" s="413"/>
      <c r="R137" s="413"/>
      <c r="S137" t="s" s="411">
        <v>2541</v>
      </c>
      <c r="T137" t="s" s="411">
        <v>2542</v>
      </c>
      <c r="U137" t="s" s="411">
        <v>47</v>
      </c>
      <c r="V137" t="s" s="411">
        <v>2000</v>
      </c>
      <c r="W137" t="s" s="411">
        <v>2070</v>
      </c>
      <c r="X137" s="412">
        <f>IF($W137="Critical Importance",20,IF($W137="Minor Importance",5,10))</f>
        <v>10</v>
      </c>
    </row>
    <row r="138" ht="186" customHeight="1">
      <c r="A138" t="s" s="411">
        <v>440</v>
      </c>
      <c r="B138" t="s" s="411">
        <v>2543</v>
      </c>
      <c r="C138" s="412">
        <v>0</v>
      </c>
      <c r="D138" s="412">
        <v>0</v>
      </c>
      <c r="E138" s="412">
        <v>0</v>
      </c>
      <c r="F138" s="412">
        <v>1</v>
      </c>
      <c r="G138" s="412">
        <v>0</v>
      </c>
      <c r="H138" s="412">
        <v>0</v>
      </c>
      <c r="I138" s="412">
        <v>0</v>
      </c>
      <c r="J138" s="412">
        <v>0</v>
      </c>
      <c r="K138" s="413"/>
      <c r="L138" t="s" s="411">
        <v>2197</v>
      </c>
      <c r="M138" t="s" s="411">
        <v>2000</v>
      </c>
      <c r="N138" s="413"/>
      <c r="O138" s="413"/>
      <c r="P138" t="s" s="411">
        <v>2544</v>
      </c>
      <c r="Q138" t="s" s="411">
        <v>2545</v>
      </c>
      <c r="R138" s="413"/>
      <c r="S138" t="s" s="411">
        <v>2546</v>
      </c>
      <c r="T138" t="s" s="411">
        <v>2547</v>
      </c>
      <c r="U138" t="s" s="411">
        <v>47</v>
      </c>
      <c r="V138" t="s" s="411">
        <v>2000</v>
      </c>
      <c r="W138" t="s" s="411">
        <v>2070</v>
      </c>
      <c r="X138" s="412">
        <f>IF($W138="Critical Importance",20,IF($W138="Minor Importance",5,10))</f>
        <v>10</v>
      </c>
    </row>
    <row r="139" ht="185.25" customHeight="1">
      <c r="A139" t="s" s="411">
        <v>444</v>
      </c>
      <c r="B139" t="s" s="411">
        <v>2548</v>
      </c>
      <c r="C139" s="412">
        <v>0</v>
      </c>
      <c r="D139" s="412">
        <v>0</v>
      </c>
      <c r="E139" s="412">
        <v>0</v>
      </c>
      <c r="F139" s="412">
        <v>1</v>
      </c>
      <c r="G139" s="412">
        <v>0</v>
      </c>
      <c r="H139" s="412">
        <v>0</v>
      </c>
      <c r="I139" s="412">
        <v>0</v>
      </c>
      <c r="J139" s="412">
        <v>0</v>
      </c>
      <c r="K139" s="413"/>
      <c r="L139" t="s" s="411">
        <v>2197</v>
      </c>
      <c r="M139" t="s" s="411">
        <v>2000</v>
      </c>
      <c r="N139" s="413"/>
      <c r="O139" s="413"/>
      <c r="P139" t="s" s="411">
        <v>2549</v>
      </c>
      <c r="Q139" t="s" s="411">
        <v>2550</v>
      </c>
      <c r="R139" s="413"/>
      <c r="S139" t="s" s="411">
        <v>2551</v>
      </c>
      <c r="T139" t="s" s="411">
        <v>2552</v>
      </c>
      <c r="U139" t="s" s="411">
        <v>47</v>
      </c>
      <c r="V139" t="s" s="411">
        <v>2000</v>
      </c>
      <c r="W139" t="s" s="411">
        <v>2070</v>
      </c>
      <c r="X139" s="412">
        <f>IF($W139="Critical Importance",20,IF($W139="Minor Importance",5,10))</f>
        <v>10</v>
      </c>
    </row>
    <row r="140" ht="185.25" customHeight="1">
      <c r="A140" t="s" s="411">
        <v>447</v>
      </c>
      <c r="B140" t="s" s="411">
        <v>2553</v>
      </c>
      <c r="C140" s="412">
        <v>0</v>
      </c>
      <c r="D140" s="412">
        <v>0</v>
      </c>
      <c r="E140" s="412">
        <v>0</v>
      </c>
      <c r="F140" s="412">
        <v>1</v>
      </c>
      <c r="G140" s="412">
        <v>0</v>
      </c>
      <c r="H140" s="412">
        <v>0</v>
      </c>
      <c r="I140" s="412">
        <v>0</v>
      </c>
      <c r="J140" s="412">
        <v>0</v>
      </c>
      <c r="K140" s="413"/>
      <c r="L140" t="s" s="411">
        <v>2197</v>
      </c>
      <c r="M140" t="s" s="411">
        <v>2000</v>
      </c>
      <c r="N140" s="413"/>
      <c r="O140" s="413"/>
      <c r="P140" t="s" s="411">
        <v>2554</v>
      </c>
      <c r="Q140" s="413"/>
      <c r="R140" s="413"/>
      <c r="S140" t="s" s="411">
        <v>2551</v>
      </c>
      <c r="T140" t="s" s="411">
        <v>2552</v>
      </c>
      <c r="U140" t="s" s="411">
        <v>47</v>
      </c>
      <c r="V140" t="s" s="411">
        <v>2000</v>
      </c>
      <c r="W140" t="s" s="411">
        <v>2016</v>
      </c>
      <c r="X140" s="412">
        <f>IF($W140="Critical Importance",20,IF($W140="Minor Importance",5,10))</f>
        <v>20</v>
      </c>
    </row>
    <row r="141" ht="214.5" customHeight="1">
      <c r="A141" t="s" s="411">
        <v>451</v>
      </c>
      <c r="B141" t="s" s="411">
        <v>2555</v>
      </c>
      <c r="C141" s="412">
        <v>0</v>
      </c>
      <c r="D141" s="412">
        <v>0</v>
      </c>
      <c r="E141" s="412">
        <v>0</v>
      </c>
      <c r="F141" s="412">
        <v>1</v>
      </c>
      <c r="G141" s="412">
        <v>0</v>
      </c>
      <c r="H141" s="412">
        <v>0</v>
      </c>
      <c r="I141" s="412">
        <v>0</v>
      </c>
      <c r="J141" s="412">
        <v>0</v>
      </c>
      <c r="K141" s="413"/>
      <c r="L141" t="s" s="411">
        <v>2197</v>
      </c>
      <c r="M141" t="s" s="411">
        <v>2000</v>
      </c>
      <c r="N141" s="413"/>
      <c r="O141" s="413"/>
      <c r="P141" t="s" s="411">
        <v>2556</v>
      </c>
      <c r="Q141" t="s" s="411">
        <v>2557</v>
      </c>
      <c r="R141" s="413"/>
      <c r="S141" t="s" s="411">
        <v>2558</v>
      </c>
      <c r="T141" t="s" s="411">
        <v>2559</v>
      </c>
      <c r="U141" t="s" s="411">
        <v>47</v>
      </c>
      <c r="V141" t="s" s="411">
        <v>2000</v>
      </c>
      <c r="W141" t="s" s="411">
        <v>2070</v>
      </c>
      <c r="X141" s="412">
        <f>IF($W141="Critical Importance",20,IF($W141="Minor Importance",5,10))</f>
        <v>10</v>
      </c>
    </row>
    <row r="142" ht="85.5" customHeight="1">
      <c r="A142" t="s" s="411">
        <v>454</v>
      </c>
      <c r="B142" t="s" s="411">
        <v>2560</v>
      </c>
      <c r="C142" s="412">
        <v>0</v>
      </c>
      <c r="D142" s="412">
        <v>0</v>
      </c>
      <c r="E142" s="412">
        <v>0</v>
      </c>
      <c r="F142" s="412">
        <v>1</v>
      </c>
      <c r="G142" s="412">
        <v>0</v>
      </c>
      <c r="H142" s="412">
        <v>0</v>
      </c>
      <c r="I142" s="412">
        <v>0</v>
      </c>
      <c r="J142" s="412">
        <v>0</v>
      </c>
      <c r="K142" s="413"/>
      <c r="L142" t="s" s="411">
        <v>2197</v>
      </c>
      <c r="M142" t="s" s="411">
        <v>2000</v>
      </c>
      <c r="N142" s="413"/>
      <c r="O142" s="413"/>
      <c r="P142" t="s" s="411">
        <v>2561</v>
      </c>
      <c r="Q142" t="s" s="411">
        <v>2562</v>
      </c>
      <c r="R142" s="413"/>
      <c r="S142" t="s" s="411">
        <v>2563</v>
      </c>
      <c r="T142" t="s" s="411">
        <v>2564</v>
      </c>
      <c r="U142" t="s" s="411">
        <v>47</v>
      </c>
      <c r="V142" t="s" s="411">
        <v>2000</v>
      </c>
      <c r="W142" t="s" s="411">
        <v>2070</v>
      </c>
      <c r="X142" s="412">
        <f>IF($W142="Critical Importance",20,IF($W142="Minor Importance",5,10))</f>
        <v>10</v>
      </c>
    </row>
    <row r="143" ht="85.5" customHeight="1">
      <c r="A143" t="s" s="411">
        <v>457</v>
      </c>
      <c r="B143" t="s" s="411">
        <v>2565</v>
      </c>
      <c r="C143" s="412">
        <v>0</v>
      </c>
      <c r="D143" s="412">
        <v>0</v>
      </c>
      <c r="E143" s="412">
        <v>0</v>
      </c>
      <c r="F143" s="412">
        <v>1</v>
      </c>
      <c r="G143" s="412">
        <v>0</v>
      </c>
      <c r="H143" s="412">
        <v>0</v>
      </c>
      <c r="I143" s="412">
        <v>0</v>
      </c>
      <c r="J143" s="412">
        <v>0</v>
      </c>
      <c r="K143" s="413"/>
      <c r="L143" t="s" s="411">
        <v>2197</v>
      </c>
      <c r="M143" t="s" s="411">
        <v>2000</v>
      </c>
      <c r="N143" s="413"/>
      <c r="O143" s="413"/>
      <c r="P143" t="s" s="411">
        <v>2566</v>
      </c>
      <c r="Q143" t="s" s="411">
        <v>2567</v>
      </c>
      <c r="R143" s="413"/>
      <c r="S143" t="s" s="411">
        <v>2563</v>
      </c>
      <c r="T143" t="s" s="411">
        <v>2564</v>
      </c>
      <c r="U143" t="s" s="411">
        <v>47</v>
      </c>
      <c r="V143" t="s" s="411">
        <v>2000</v>
      </c>
      <c r="W143" t="s" s="411">
        <v>2070</v>
      </c>
      <c r="X143" s="412">
        <f>IF($W143="Critical Importance",20,IF($W143="Minor Importance",5,10))</f>
        <v>10</v>
      </c>
    </row>
    <row r="144" ht="192.75" customHeight="1">
      <c r="A144" t="s" s="411">
        <v>461</v>
      </c>
      <c r="B144" t="s" s="411">
        <v>2568</v>
      </c>
      <c r="C144" s="412">
        <v>0</v>
      </c>
      <c r="D144" s="412">
        <v>0</v>
      </c>
      <c r="E144" s="412">
        <v>0</v>
      </c>
      <c r="F144" s="412">
        <v>1</v>
      </c>
      <c r="G144" s="412">
        <v>0</v>
      </c>
      <c r="H144" s="412">
        <v>0</v>
      </c>
      <c r="I144" s="412">
        <v>0</v>
      </c>
      <c r="J144" s="412">
        <v>0</v>
      </c>
      <c r="K144" s="413"/>
      <c r="L144" t="s" s="411">
        <v>2197</v>
      </c>
      <c r="M144" t="s" s="411">
        <v>2000</v>
      </c>
      <c r="N144" s="413"/>
      <c r="O144" s="413"/>
      <c r="P144" t="s" s="411">
        <v>2569</v>
      </c>
      <c r="Q144" t="s" s="411">
        <v>2570</v>
      </c>
      <c r="R144" s="413"/>
      <c r="S144" t="s" s="411">
        <v>2571</v>
      </c>
      <c r="T144" t="s" s="411">
        <v>2572</v>
      </c>
      <c r="U144" t="s" s="411">
        <v>47</v>
      </c>
      <c r="V144" t="s" s="411">
        <v>2000</v>
      </c>
      <c r="W144" t="s" s="411">
        <v>2016</v>
      </c>
      <c r="X144" s="412">
        <f>IF($W144="Critical Importance",20,IF($W144="Minor Importance",5,10))</f>
        <v>20</v>
      </c>
    </row>
    <row r="145" ht="142.5" customHeight="1">
      <c r="A145" t="s" s="411">
        <v>465</v>
      </c>
      <c r="B145" t="s" s="411">
        <v>2573</v>
      </c>
      <c r="C145" s="412">
        <v>0</v>
      </c>
      <c r="D145" s="412">
        <v>0</v>
      </c>
      <c r="E145" s="412">
        <v>0</v>
      </c>
      <c r="F145" s="412">
        <v>1</v>
      </c>
      <c r="G145" s="412">
        <v>0</v>
      </c>
      <c r="H145" s="412">
        <v>0</v>
      </c>
      <c r="I145" s="412">
        <v>0</v>
      </c>
      <c r="J145" s="412">
        <v>0</v>
      </c>
      <c r="K145" s="413"/>
      <c r="L145" t="s" s="411">
        <v>2197</v>
      </c>
      <c r="M145" t="s" s="411">
        <v>2000</v>
      </c>
      <c r="N145" s="413"/>
      <c r="O145" s="413"/>
      <c r="P145" s="413"/>
      <c r="Q145" s="413"/>
      <c r="R145" s="413"/>
      <c r="S145" t="s" s="411">
        <v>2574</v>
      </c>
      <c r="T145" t="s" s="411">
        <v>2575</v>
      </c>
      <c r="U145" t="s" s="411">
        <v>47</v>
      </c>
      <c r="V145" t="s" s="411">
        <v>2000</v>
      </c>
      <c r="W145" t="s" s="411">
        <v>2070</v>
      </c>
      <c r="X145" s="412">
        <f>IF($W145="Critical Importance",20,IF($W145="Minor Importance",5,10))</f>
        <v>10</v>
      </c>
    </row>
    <row r="146" ht="85.5" customHeight="1">
      <c r="A146" t="s" s="411">
        <v>468</v>
      </c>
      <c r="B146" t="s" s="411">
        <v>2576</v>
      </c>
      <c r="C146" s="412">
        <v>0</v>
      </c>
      <c r="D146" s="412">
        <v>0</v>
      </c>
      <c r="E146" s="412">
        <v>0</v>
      </c>
      <c r="F146" s="412">
        <v>1</v>
      </c>
      <c r="G146" s="412">
        <v>0</v>
      </c>
      <c r="H146" s="412">
        <v>0</v>
      </c>
      <c r="I146" s="412">
        <v>0</v>
      </c>
      <c r="J146" s="412">
        <v>0</v>
      </c>
      <c r="K146" s="413"/>
      <c r="L146" t="s" s="411">
        <v>2197</v>
      </c>
      <c r="M146" t="s" s="411">
        <v>2000</v>
      </c>
      <c r="N146" s="413"/>
      <c r="O146" t="s" s="411">
        <v>2577</v>
      </c>
      <c r="P146" s="413"/>
      <c r="Q146" t="s" s="411">
        <v>2578</v>
      </c>
      <c r="R146" s="413"/>
      <c r="S146" t="s" s="411">
        <v>2563</v>
      </c>
      <c r="T146" t="s" s="411">
        <v>2564</v>
      </c>
      <c r="U146" t="s" s="411">
        <v>47</v>
      </c>
      <c r="V146" t="s" s="411">
        <v>2000</v>
      </c>
      <c r="W146" t="s" s="411">
        <v>2070</v>
      </c>
      <c r="X146" s="412">
        <f>IF($W146="Critical Importance",20,IF($W146="Minor Importance",5,10))</f>
        <v>10</v>
      </c>
    </row>
    <row r="147" ht="85.5" customHeight="1">
      <c r="A147" t="s" s="411">
        <v>470</v>
      </c>
      <c r="B147" t="s" s="411">
        <v>2579</v>
      </c>
      <c r="C147" s="412">
        <v>0</v>
      </c>
      <c r="D147" s="412">
        <v>0</v>
      </c>
      <c r="E147" s="412">
        <v>0</v>
      </c>
      <c r="F147" s="412">
        <v>1</v>
      </c>
      <c r="G147" s="412">
        <v>0</v>
      </c>
      <c r="H147" s="412">
        <v>0</v>
      </c>
      <c r="I147" s="412">
        <v>0</v>
      </c>
      <c r="J147" s="412">
        <v>0</v>
      </c>
      <c r="K147" s="413"/>
      <c r="L147" t="s" s="411">
        <v>2197</v>
      </c>
      <c r="M147" t="s" s="411">
        <v>2000</v>
      </c>
      <c r="N147" s="413"/>
      <c r="O147" s="413"/>
      <c r="P147" t="s" s="411">
        <v>2580</v>
      </c>
      <c r="Q147" t="s" s="411">
        <v>2581</v>
      </c>
      <c r="R147" s="413"/>
      <c r="S147" t="s" s="411">
        <v>2563</v>
      </c>
      <c r="T147" t="s" s="411">
        <v>2564</v>
      </c>
      <c r="U147" t="s" s="411">
        <v>47</v>
      </c>
      <c r="V147" t="s" s="411">
        <v>2000</v>
      </c>
      <c r="W147" t="s" s="411">
        <v>2070</v>
      </c>
      <c r="X147" s="412">
        <f>IF($W147="Critical Importance",20,IF($W147="Minor Importance",5,10))</f>
        <v>10</v>
      </c>
    </row>
    <row r="148" ht="114" customHeight="1">
      <c r="A148" t="s" s="411">
        <v>473</v>
      </c>
      <c r="B148" t="s" s="411">
        <v>2582</v>
      </c>
      <c r="C148" s="412">
        <v>0</v>
      </c>
      <c r="D148" s="412">
        <v>0</v>
      </c>
      <c r="E148" s="412">
        <v>0</v>
      </c>
      <c r="F148" s="412">
        <v>1</v>
      </c>
      <c r="G148" s="412">
        <v>0</v>
      </c>
      <c r="H148" s="412">
        <v>0</v>
      </c>
      <c r="I148" s="412">
        <v>0</v>
      </c>
      <c r="J148" s="412">
        <v>0</v>
      </c>
      <c r="K148" s="413"/>
      <c r="L148" t="s" s="411">
        <v>2197</v>
      </c>
      <c r="M148" t="s" s="411">
        <v>2000</v>
      </c>
      <c r="N148" s="413"/>
      <c r="O148" s="413"/>
      <c r="P148" t="s" s="411">
        <v>2583</v>
      </c>
      <c r="Q148" t="s" s="411">
        <v>2584</v>
      </c>
      <c r="R148" s="413"/>
      <c r="S148" t="s" s="411">
        <v>2585</v>
      </c>
      <c r="T148" t="s" s="411">
        <v>2344</v>
      </c>
      <c r="U148" t="s" s="411">
        <v>47</v>
      </c>
      <c r="V148" t="s" s="411">
        <v>2000</v>
      </c>
      <c r="W148" t="s" s="411">
        <v>2070</v>
      </c>
      <c r="X148" s="412">
        <f>IF($W148="Critical Importance",20,IF($W148="Minor Importance",5,10))</f>
        <v>10</v>
      </c>
    </row>
    <row r="149" ht="71.25" customHeight="1">
      <c r="A149" t="s" s="411">
        <v>477</v>
      </c>
      <c r="B149" t="s" s="411">
        <v>2586</v>
      </c>
      <c r="C149" s="412">
        <v>0</v>
      </c>
      <c r="D149" s="412">
        <v>0</v>
      </c>
      <c r="E149" s="412">
        <v>0</v>
      </c>
      <c r="F149" s="412">
        <v>1</v>
      </c>
      <c r="G149" s="412">
        <v>0</v>
      </c>
      <c r="H149" s="412">
        <v>0</v>
      </c>
      <c r="I149" s="412">
        <v>0</v>
      </c>
      <c r="J149" s="412">
        <v>0</v>
      </c>
      <c r="K149" s="413"/>
      <c r="L149" t="s" s="411">
        <v>2197</v>
      </c>
      <c r="M149" t="s" s="411">
        <v>2000</v>
      </c>
      <c r="N149" s="413"/>
      <c r="O149" s="413"/>
      <c r="P149" t="s" s="411">
        <v>2587</v>
      </c>
      <c r="Q149" s="413"/>
      <c r="R149" s="413"/>
      <c r="S149" t="s" s="411">
        <v>2588</v>
      </c>
      <c r="T149" t="s" s="411">
        <v>2589</v>
      </c>
      <c r="U149" t="s" s="411">
        <v>47</v>
      </c>
      <c r="V149" t="s" s="411">
        <v>2000</v>
      </c>
      <c r="W149" t="s" s="411">
        <v>2070</v>
      </c>
      <c r="X149" s="412">
        <f>IF($W149="Critical Importance",20,IF($W149="Minor Importance",5,10))</f>
        <v>10</v>
      </c>
    </row>
    <row r="150" ht="242.25" customHeight="1">
      <c r="A150" t="s" s="411">
        <v>480</v>
      </c>
      <c r="B150" t="s" s="411">
        <v>2590</v>
      </c>
      <c r="C150" s="412">
        <v>0</v>
      </c>
      <c r="D150" s="412">
        <v>0</v>
      </c>
      <c r="E150" s="412">
        <v>0</v>
      </c>
      <c r="F150" s="412">
        <v>1</v>
      </c>
      <c r="G150" s="412">
        <v>0</v>
      </c>
      <c r="H150" s="412">
        <v>0</v>
      </c>
      <c r="I150" s="412">
        <v>0</v>
      </c>
      <c r="J150" s="412">
        <v>0</v>
      </c>
      <c r="K150" s="413"/>
      <c r="L150" t="s" s="411">
        <v>2197</v>
      </c>
      <c r="M150" t="s" s="411">
        <v>2000</v>
      </c>
      <c r="N150" s="413"/>
      <c r="O150" t="s" s="411">
        <v>2591</v>
      </c>
      <c r="P150" s="413"/>
      <c r="Q150" s="413"/>
      <c r="R150" s="413"/>
      <c r="S150" t="s" s="411">
        <v>2527</v>
      </c>
      <c r="T150" t="s" s="411">
        <v>2528</v>
      </c>
      <c r="U150" t="s" s="411">
        <v>59</v>
      </c>
      <c r="V150" t="s" s="411">
        <v>2000</v>
      </c>
      <c r="W150" t="s" s="411">
        <v>2070</v>
      </c>
      <c r="X150" s="412">
        <f>IF($W150="Critical Importance",20,IF($W150="Minor Importance",5,10))</f>
        <v>10</v>
      </c>
    </row>
    <row r="151" ht="183" customHeight="1">
      <c r="A151" t="s" s="411">
        <v>483</v>
      </c>
      <c r="B151" t="s" s="411">
        <v>2592</v>
      </c>
      <c r="C151" s="412">
        <v>0</v>
      </c>
      <c r="D151" s="412">
        <v>0</v>
      </c>
      <c r="E151" s="412">
        <v>0</v>
      </c>
      <c r="F151" s="412">
        <v>1</v>
      </c>
      <c r="G151" s="412">
        <v>0</v>
      </c>
      <c r="H151" s="412">
        <v>0</v>
      </c>
      <c r="I151" s="412">
        <v>0</v>
      </c>
      <c r="J151" s="412">
        <v>1</v>
      </c>
      <c r="K151" s="413"/>
      <c r="L151" t="s" s="411">
        <v>2197</v>
      </c>
      <c r="M151" t="s" s="411">
        <v>2000</v>
      </c>
      <c r="N151" t="s" s="411">
        <v>2198</v>
      </c>
      <c r="O151" s="413"/>
      <c r="P151" t="s" s="411">
        <v>2593</v>
      </c>
      <c r="Q151" t="s" s="411">
        <v>2594</v>
      </c>
      <c r="R151" s="413"/>
      <c r="S151" t="s" s="411">
        <v>2595</v>
      </c>
      <c r="T151" t="s" s="411">
        <v>2596</v>
      </c>
      <c r="U151" t="s" s="411">
        <v>47</v>
      </c>
      <c r="V151" t="s" s="411">
        <v>2000</v>
      </c>
      <c r="W151" t="s" s="411">
        <v>2016</v>
      </c>
      <c r="X151" s="412">
        <f>IF($W151="Critical Importance",20,IF($W151="Minor Importance",5,10))</f>
        <v>20</v>
      </c>
    </row>
    <row r="152" ht="181.5" customHeight="1">
      <c r="A152" t="s" s="411">
        <v>486</v>
      </c>
      <c r="B152" t="s" s="411">
        <v>2597</v>
      </c>
      <c r="C152" s="412">
        <v>0</v>
      </c>
      <c r="D152" s="412">
        <v>0</v>
      </c>
      <c r="E152" s="412">
        <v>0</v>
      </c>
      <c r="F152" s="412">
        <v>1</v>
      </c>
      <c r="G152" s="412">
        <v>0</v>
      </c>
      <c r="H152" s="412">
        <v>0</v>
      </c>
      <c r="I152" s="412">
        <v>0</v>
      </c>
      <c r="J152" s="412">
        <v>1</v>
      </c>
      <c r="K152" s="413"/>
      <c r="L152" t="s" s="411">
        <v>2197</v>
      </c>
      <c r="M152" t="s" s="411">
        <v>2000</v>
      </c>
      <c r="N152" t="s" s="411">
        <v>2198</v>
      </c>
      <c r="O152" s="413"/>
      <c r="P152" t="s" s="411">
        <v>2598</v>
      </c>
      <c r="Q152" t="s" s="411">
        <v>2599</v>
      </c>
      <c r="R152" s="413"/>
      <c r="S152" t="s" s="411">
        <v>2600</v>
      </c>
      <c r="T152" t="s" s="411">
        <v>2601</v>
      </c>
      <c r="U152" t="s" s="411">
        <v>47</v>
      </c>
      <c r="V152" t="s" s="411">
        <v>2000</v>
      </c>
      <c r="W152" t="s" s="411">
        <v>2016</v>
      </c>
      <c r="X152" s="412">
        <f>IF($W152="Critical Importance",20,IF($W152="Minor Importance",5,10))</f>
        <v>20</v>
      </c>
    </row>
    <row r="153" ht="204.75" customHeight="1">
      <c r="A153" t="s" s="411">
        <v>489</v>
      </c>
      <c r="B153" t="s" s="411">
        <v>2602</v>
      </c>
      <c r="C153" s="412">
        <v>0</v>
      </c>
      <c r="D153" s="412">
        <v>0</v>
      </c>
      <c r="E153" s="412">
        <v>0</v>
      </c>
      <c r="F153" s="412">
        <v>1</v>
      </c>
      <c r="G153" s="412">
        <v>0</v>
      </c>
      <c r="H153" s="412">
        <v>0</v>
      </c>
      <c r="I153" s="412">
        <v>0</v>
      </c>
      <c r="J153" s="412">
        <v>1</v>
      </c>
      <c r="K153" s="413"/>
      <c r="L153" t="s" s="411">
        <v>2197</v>
      </c>
      <c r="M153" t="s" s="411">
        <v>2000</v>
      </c>
      <c r="N153" t="s" s="411">
        <v>2198</v>
      </c>
      <c r="O153" s="413"/>
      <c r="P153" t="s" s="411">
        <v>2603</v>
      </c>
      <c r="Q153" t="s" s="411">
        <v>2604</v>
      </c>
      <c r="R153" s="413"/>
      <c r="S153" t="s" s="411">
        <v>2605</v>
      </c>
      <c r="T153" t="s" s="411">
        <v>2606</v>
      </c>
      <c r="U153" t="s" s="411">
        <v>47</v>
      </c>
      <c r="V153" t="s" s="411">
        <v>2000</v>
      </c>
      <c r="W153" t="s" s="411">
        <v>2016</v>
      </c>
      <c r="X153" s="412">
        <f>IF($W153="Critical Importance",20,IF($W153="Minor Importance",5,10))</f>
        <v>20</v>
      </c>
    </row>
    <row r="154" ht="203.25" customHeight="1">
      <c r="A154" t="s" s="411">
        <v>492</v>
      </c>
      <c r="B154" t="s" s="411">
        <v>2607</v>
      </c>
      <c r="C154" s="412">
        <v>0</v>
      </c>
      <c r="D154" s="412">
        <v>0</v>
      </c>
      <c r="E154" s="412">
        <v>0</v>
      </c>
      <c r="F154" s="412">
        <v>1</v>
      </c>
      <c r="G154" s="412">
        <v>0</v>
      </c>
      <c r="H154" s="412">
        <v>0</v>
      </c>
      <c r="I154" s="412">
        <v>0</v>
      </c>
      <c r="J154" s="412">
        <v>0</v>
      </c>
      <c r="K154" s="413"/>
      <c r="L154" t="s" s="411">
        <v>2197</v>
      </c>
      <c r="M154" t="s" s="411">
        <v>2000</v>
      </c>
      <c r="N154" t="s" s="411">
        <v>2198</v>
      </c>
      <c r="O154" s="413"/>
      <c r="P154" t="s" s="411">
        <v>2608</v>
      </c>
      <c r="Q154" t="s" s="411">
        <v>2609</v>
      </c>
      <c r="R154" t="s" s="411">
        <v>2262</v>
      </c>
      <c r="S154" t="s" s="411">
        <v>2605</v>
      </c>
      <c r="T154" t="s" s="411">
        <v>2610</v>
      </c>
      <c r="U154" t="s" s="411">
        <v>47</v>
      </c>
      <c r="V154" t="s" s="411">
        <v>2000</v>
      </c>
      <c r="W154" t="s" s="411">
        <v>2016</v>
      </c>
      <c r="X154" s="412">
        <f>IF($W154="Critical Importance",20,IF($W154="Minor Importance",5,10))</f>
        <v>20</v>
      </c>
    </row>
    <row r="155" ht="185.25" customHeight="1">
      <c r="A155" t="s" s="411">
        <v>494</v>
      </c>
      <c r="B155" t="s" s="411">
        <v>2611</v>
      </c>
      <c r="C155" s="412">
        <v>0</v>
      </c>
      <c r="D155" s="412">
        <v>0</v>
      </c>
      <c r="E155" s="412">
        <v>0</v>
      </c>
      <c r="F155" s="412">
        <v>1</v>
      </c>
      <c r="G155" s="412">
        <v>0</v>
      </c>
      <c r="H155" s="412">
        <v>0</v>
      </c>
      <c r="I155" s="412">
        <v>0</v>
      </c>
      <c r="J155" s="412">
        <v>0</v>
      </c>
      <c r="K155" s="413"/>
      <c r="L155" t="s" s="411">
        <v>2197</v>
      </c>
      <c r="M155" t="s" s="411">
        <v>2000</v>
      </c>
      <c r="N155" t="s" s="411">
        <v>2198</v>
      </c>
      <c r="O155" s="413"/>
      <c r="P155" t="s" s="411">
        <v>2612</v>
      </c>
      <c r="Q155" t="s" s="411">
        <v>2613</v>
      </c>
      <c r="R155" s="413"/>
      <c r="S155" t="s" s="411">
        <v>2614</v>
      </c>
      <c r="T155" t="s" s="411">
        <v>2615</v>
      </c>
      <c r="U155" t="s" s="411">
        <v>47</v>
      </c>
      <c r="V155" t="s" s="411">
        <v>2000</v>
      </c>
      <c r="W155" t="s" s="411">
        <v>2016</v>
      </c>
      <c r="X155" s="412">
        <f>IF($W155="Critical Importance",20,IF($W155="Minor Importance",5,10))</f>
        <v>20</v>
      </c>
    </row>
    <row r="156" ht="165.75" customHeight="1">
      <c r="A156" t="s" s="411">
        <v>497</v>
      </c>
      <c r="B156" t="s" s="411">
        <v>2616</v>
      </c>
      <c r="C156" s="412">
        <v>0</v>
      </c>
      <c r="D156" s="412">
        <v>0</v>
      </c>
      <c r="E156" s="412">
        <v>0</v>
      </c>
      <c r="F156" s="412">
        <v>1</v>
      </c>
      <c r="G156" s="412">
        <v>0</v>
      </c>
      <c r="H156" s="412">
        <v>0</v>
      </c>
      <c r="I156" s="412">
        <v>0</v>
      </c>
      <c r="J156" s="412">
        <v>1</v>
      </c>
      <c r="K156" s="413"/>
      <c r="L156" t="s" s="411">
        <v>2197</v>
      </c>
      <c r="M156" t="s" s="411">
        <v>2000</v>
      </c>
      <c r="N156" t="s" s="411">
        <v>2198</v>
      </c>
      <c r="O156" s="413"/>
      <c r="P156" t="s" s="411">
        <v>2617</v>
      </c>
      <c r="Q156" t="s" s="411">
        <v>2618</v>
      </c>
      <c r="R156" s="413"/>
      <c r="S156" t="s" s="411">
        <v>2619</v>
      </c>
      <c r="T156" t="s" s="411">
        <v>2620</v>
      </c>
      <c r="U156" t="s" s="411">
        <v>47</v>
      </c>
      <c r="V156" t="s" s="411">
        <v>2000</v>
      </c>
      <c r="W156" t="s" s="411">
        <v>2070</v>
      </c>
      <c r="X156" s="412">
        <f>IF($W156="Critical Importance",20,IF($W156="Minor Importance",5,10))</f>
        <v>10</v>
      </c>
    </row>
    <row r="157" ht="216" customHeight="1">
      <c r="A157" t="s" s="411">
        <v>500</v>
      </c>
      <c r="B157" t="s" s="411">
        <v>2621</v>
      </c>
      <c r="C157" s="412">
        <v>0</v>
      </c>
      <c r="D157" s="412">
        <v>0</v>
      </c>
      <c r="E157" s="412">
        <v>0</v>
      </c>
      <c r="F157" s="412">
        <v>1</v>
      </c>
      <c r="G157" s="412">
        <v>0</v>
      </c>
      <c r="H157" s="412">
        <v>0</v>
      </c>
      <c r="I157" s="412">
        <v>0</v>
      </c>
      <c r="J157" s="412">
        <v>1</v>
      </c>
      <c r="K157" s="413"/>
      <c r="L157" t="s" s="411">
        <v>2197</v>
      </c>
      <c r="M157" t="s" s="411">
        <v>2000</v>
      </c>
      <c r="N157" t="s" s="411">
        <v>2198</v>
      </c>
      <c r="O157" s="413"/>
      <c r="P157" t="s" s="411">
        <v>2622</v>
      </c>
      <c r="Q157" t="s" s="411">
        <v>2623</v>
      </c>
      <c r="R157" s="413"/>
      <c r="S157" t="s" s="411">
        <v>2624</v>
      </c>
      <c r="T157" t="s" s="411">
        <v>2625</v>
      </c>
      <c r="U157" t="s" s="411">
        <v>47</v>
      </c>
      <c r="V157" t="s" s="411">
        <v>2000</v>
      </c>
      <c r="W157" t="s" s="411">
        <v>2070</v>
      </c>
      <c r="X157" s="412">
        <f>IF($W157="Critical Importance",20,IF($W157="Minor Importance",5,10))</f>
        <v>10</v>
      </c>
    </row>
    <row r="158" ht="210.75" customHeight="1">
      <c r="A158" t="s" s="411">
        <v>503</v>
      </c>
      <c r="B158" t="s" s="411">
        <v>2626</v>
      </c>
      <c r="C158" s="412">
        <v>0</v>
      </c>
      <c r="D158" s="412">
        <v>0</v>
      </c>
      <c r="E158" s="412">
        <v>0</v>
      </c>
      <c r="F158" s="412">
        <v>1</v>
      </c>
      <c r="G158" s="412">
        <v>0</v>
      </c>
      <c r="H158" s="412">
        <v>0</v>
      </c>
      <c r="I158" s="412">
        <v>0</v>
      </c>
      <c r="J158" s="412">
        <v>0</v>
      </c>
      <c r="K158" s="413"/>
      <c r="L158" t="s" s="411">
        <v>2197</v>
      </c>
      <c r="M158" t="s" s="411">
        <v>2000</v>
      </c>
      <c r="N158" t="s" s="411">
        <v>2198</v>
      </c>
      <c r="O158" s="413"/>
      <c r="P158" t="s" s="411">
        <v>2627</v>
      </c>
      <c r="Q158" t="s" s="411">
        <v>2628</v>
      </c>
      <c r="R158" t="s" s="411">
        <v>2262</v>
      </c>
      <c r="S158" t="s" s="411">
        <v>2624</v>
      </c>
      <c r="T158" t="s" s="411">
        <v>2629</v>
      </c>
      <c r="U158" t="s" s="411">
        <v>47</v>
      </c>
      <c r="V158" t="s" s="411">
        <v>2000</v>
      </c>
      <c r="W158" t="s" s="411">
        <v>2070</v>
      </c>
      <c r="X158" s="412">
        <f>IF($W158="Critical Importance",20,IF($W158="Minor Importance",5,10))</f>
        <v>10</v>
      </c>
    </row>
    <row r="159" ht="175.5" customHeight="1">
      <c r="A159" t="s" s="411">
        <v>505</v>
      </c>
      <c r="B159" t="s" s="411">
        <v>2630</v>
      </c>
      <c r="C159" s="412">
        <v>0</v>
      </c>
      <c r="D159" s="412">
        <v>0</v>
      </c>
      <c r="E159" s="412">
        <v>0</v>
      </c>
      <c r="F159" s="412">
        <v>1</v>
      </c>
      <c r="G159" s="412">
        <v>0</v>
      </c>
      <c r="H159" s="412">
        <v>0</v>
      </c>
      <c r="I159" s="412">
        <v>0</v>
      </c>
      <c r="J159" s="412">
        <v>0</v>
      </c>
      <c r="K159" s="413"/>
      <c r="L159" t="s" s="411">
        <v>2197</v>
      </c>
      <c r="M159" t="s" s="411">
        <v>2000</v>
      </c>
      <c r="N159" t="s" s="411">
        <v>2198</v>
      </c>
      <c r="O159" s="413"/>
      <c r="P159" t="s" s="411">
        <v>2631</v>
      </c>
      <c r="Q159" t="s" s="411">
        <v>2632</v>
      </c>
      <c r="R159" s="413"/>
      <c r="S159" t="s" s="411">
        <v>2633</v>
      </c>
      <c r="T159" t="s" s="411">
        <v>2634</v>
      </c>
      <c r="U159" t="s" s="411">
        <v>47</v>
      </c>
      <c r="V159" t="s" s="411">
        <v>2000</v>
      </c>
      <c r="W159" t="s" s="411">
        <v>2070</v>
      </c>
      <c r="X159" s="412">
        <f>IF($W159="Critical Importance",20,IF($W159="Minor Importance",5,10))</f>
        <v>10</v>
      </c>
    </row>
    <row r="160" ht="192.75" customHeight="1">
      <c r="A160" t="s" s="411">
        <v>508</v>
      </c>
      <c r="B160" t="s" s="411">
        <v>2635</v>
      </c>
      <c r="C160" s="412">
        <v>0</v>
      </c>
      <c r="D160" s="412">
        <v>0</v>
      </c>
      <c r="E160" s="412">
        <v>0</v>
      </c>
      <c r="F160" s="412">
        <v>1</v>
      </c>
      <c r="G160" s="412">
        <v>0</v>
      </c>
      <c r="H160" s="412">
        <v>0</v>
      </c>
      <c r="I160" s="412">
        <v>0</v>
      </c>
      <c r="J160" s="412">
        <v>0</v>
      </c>
      <c r="K160" s="413"/>
      <c r="L160" t="s" s="411">
        <v>1998</v>
      </c>
      <c r="M160" t="s" s="411">
        <v>2000</v>
      </c>
      <c r="N160" t="s" s="411">
        <v>2198</v>
      </c>
      <c r="O160" t="s" s="411">
        <v>2636</v>
      </c>
      <c r="P160" s="413"/>
      <c r="Q160" s="413"/>
      <c r="R160" s="413"/>
      <c r="S160" t="s" s="411">
        <v>2637</v>
      </c>
      <c r="T160" t="s" s="411">
        <v>2638</v>
      </c>
      <c r="U160" t="s" s="411">
        <v>1998</v>
      </c>
      <c r="V160" t="s" s="411">
        <v>2000</v>
      </c>
      <c r="W160" t="s" s="411">
        <v>2070</v>
      </c>
      <c r="X160" s="412">
        <f>IF($W160="Critical Importance",20,IF($W160="Minor Importance",5,10))</f>
        <v>10</v>
      </c>
    </row>
    <row r="161" ht="185.25" customHeight="1">
      <c r="A161" t="s" s="411">
        <v>511</v>
      </c>
      <c r="B161" t="s" s="411">
        <v>2639</v>
      </c>
      <c r="C161" s="412">
        <v>0</v>
      </c>
      <c r="D161" s="412">
        <v>0</v>
      </c>
      <c r="E161" s="412">
        <v>0</v>
      </c>
      <c r="F161" s="412">
        <v>1</v>
      </c>
      <c r="G161" s="412">
        <v>0</v>
      </c>
      <c r="H161" s="412">
        <v>0</v>
      </c>
      <c r="I161" s="412">
        <v>0</v>
      </c>
      <c r="J161" s="412">
        <v>1</v>
      </c>
      <c r="K161" s="413"/>
      <c r="L161" t="s" s="411">
        <v>2197</v>
      </c>
      <c r="M161" t="s" s="411">
        <v>2000</v>
      </c>
      <c r="N161" t="s" s="411">
        <v>2198</v>
      </c>
      <c r="O161" s="413"/>
      <c r="P161" t="s" s="411">
        <v>2640</v>
      </c>
      <c r="Q161" t="s" s="411">
        <v>2641</v>
      </c>
      <c r="R161" s="413"/>
      <c r="S161" t="s" s="411">
        <v>2642</v>
      </c>
      <c r="T161" t="s" s="411">
        <v>2643</v>
      </c>
      <c r="U161" t="s" s="411">
        <v>47</v>
      </c>
      <c r="V161" t="s" s="411">
        <v>2000</v>
      </c>
      <c r="W161" t="s" s="411">
        <v>2021</v>
      </c>
      <c r="X161" s="412">
        <f>IF($W161="Critical Importance",20,IF($W161="Minor Importance",5,10))</f>
        <v>5</v>
      </c>
    </row>
    <row r="162" ht="171" customHeight="1">
      <c r="A162" t="s" s="411">
        <v>201</v>
      </c>
      <c r="B162" t="s" s="411">
        <v>2644</v>
      </c>
      <c r="C162" s="412">
        <v>0</v>
      </c>
      <c r="D162" s="412">
        <v>1</v>
      </c>
      <c r="E162" s="412">
        <v>0</v>
      </c>
      <c r="F162" s="412">
        <v>0</v>
      </c>
      <c r="G162" s="412">
        <v>0</v>
      </c>
      <c r="H162" s="412">
        <v>0</v>
      </c>
      <c r="I162" s="412">
        <v>0</v>
      </c>
      <c r="J162" s="412">
        <v>0</v>
      </c>
      <c r="K162" s="413"/>
      <c r="L162" t="s" s="411">
        <v>2063</v>
      </c>
      <c r="M162" t="s" s="411">
        <v>2000</v>
      </c>
      <c r="N162" s="413"/>
      <c r="O162" s="413"/>
      <c r="P162" s="413"/>
      <c r="Q162" s="413"/>
      <c r="R162" s="413"/>
      <c r="S162" t="s" s="411">
        <v>2645</v>
      </c>
      <c r="T162" t="s" s="411">
        <v>2646</v>
      </c>
      <c r="U162" t="s" s="411">
        <v>47</v>
      </c>
      <c r="V162" t="s" s="411">
        <v>2000</v>
      </c>
      <c r="W162" t="s" s="411">
        <v>2016</v>
      </c>
      <c r="X162" s="412">
        <f>IF($W162="Critical Importance",20,IF($W162="Minor Importance",5,10))</f>
        <v>20</v>
      </c>
    </row>
    <row r="163" ht="114" customHeight="1">
      <c r="A163" t="s" s="411">
        <v>203</v>
      </c>
      <c r="B163" t="s" s="411">
        <v>2647</v>
      </c>
      <c r="C163" s="412">
        <v>0</v>
      </c>
      <c r="D163" s="412">
        <v>1</v>
      </c>
      <c r="E163" s="412">
        <v>0</v>
      </c>
      <c r="F163" s="412">
        <v>0</v>
      </c>
      <c r="G163" s="412">
        <v>0</v>
      </c>
      <c r="H163" s="412">
        <v>0</v>
      </c>
      <c r="I163" s="412">
        <v>0</v>
      </c>
      <c r="J163" s="412">
        <v>0</v>
      </c>
      <c r="K163" s="413"/>
      <c r="L163" t="s" s="411">
        <v>2063</v>
      </c>
      <c r="M163" t="s" s="411">
        <v>2000</v>
      </c>
      <c r="N163" s="413"/>
      <c r="O163" s="413"/>
      <c r="P163" t="s" s="411">
        <v>2648</v>
      </c>
      <c r="Q163" t="s" s="411">
        <v>2649</v>
      </c>
      <c r="R163" s="413"/>
      <c r="S163" t="s" s="411">
        <v>2650</v>
      </c>
      <c r="T163" t="s" s="411">
        <v>2651</v>
      </c>
      <c r="U163" t="s" s="411">
        <v>47</v>
      </c>
      <c r="V163" t="s" s="411">
        <v>2000</v>
      </c>
      <c r="W163" t="s" s="411">
        <v>2016</v>
      </c>
      <c r="X163" s="412">
        <f>IF($W163="Critical Importance",20,IF($W163="Minor Importance",5,10))</f>
        <v>20</v>
      </c>
    </row>
    <row r="164" ht="114" customHeight="1">
      <c r="A164" t="s" s="411">
        <v>207</v>
      </c>
      <c r="B164" t="s" s="411">
        <v>2652</v>
      </c>
      <c r="C164" s="412">
        <v>0</v>
      </c>
      <c r="D164" s="412">
        <v>1</v>
      </c>
      <c r="E164" s="412">
        <v>0</v>
      </c>
      <c r="F164" s="412">
        <v>0</v>
      </c>
      <c r="G164" s="412">
        <v>0</v>
      </c>
      <c r="H164" s="412">
        <v>0</v>
      </c>
      <c r="I164" s="412">
        <v>0</v>
      </c>
      <c r="J164" s="412">
        <v>0</v>
      </c>
      <c r="K164" s="413"/>
      <c r="L164" t="s" s="411">
        <v>2063</v>
      </c>
      <c r="M164" t="s" s="411">
        <v>2000</v>
      </c>
      <c r="N164" s="413"/>
      <c r="O164" t="s" s="411">
        <v>2653</v>
      </c>
      <c r="P164" s="413"/>
      <c r="Q164" s="413"/>
      <c r="R164" s="413"/>
      <c r="S164" t="s" s="411">
        <v>2654</v>
      </c>
      <c r="T164" t="s" s="411">
        <v>2655</v>
      </c>
      <c r="U164" t="s" s="411">
        <v>47</v>
      </c>
      <c r="V164" t="s" s="411">
        <v>2000</v>
      </c>
      <c r="W164" t="s" s="411">
        <v>2016</v>
      </c>
      <c r="X164" s="412">
        <f>IF($W164="Critical Importance",20,IF($W164="Minor Importance",5,10))</f>
        <v>20</v>
      </c>
    </row>
    <row r="165" ht="185.25" customHeight="1">
      <c r="A165" t="s" s="411">
        <v>210</v>
      </c>
      <c r="B165" t="s" s="411">
        <v>2656</v>
      </c>
      <c r="C165" s="412">
        <v>0</v>
      </c>
      <c r="D165" s="412">
        <v>1</v>
      </c>
      <c r="E165" s="412">
        <v>0</v>
      </c>
      <c r="F165" s="412">
        <v>0</v>
      </c>
      <c r="G165" s="412">
        <v>0</v>
      </c>
      <c r="H165" s="412">
        <v>0</v>
      </c>
      <c r="I165" s="412">
        <v>0</v>
      </c>
      <c r="J165" s="412">
        <v>0</v>
      </c>
      <c r="K165" s="413"/>
      <c r="L165" t="s" s="411">
        <v>2063</v>
      </c>
      <c r="M165" t="s" s="411">
        <v>2000</v>
      </c>
      <c r="N165" s="413"/>
      <c r="O165" s="413"/>
      <c r="P165" s="413"/>
      <c r="Q165" s="413"/>
      <c r="R165" s="413"/>
      <c r="S165" t="s" s="411">
        <v>2444</v>
      </c>
      <c r="T165" t="s" s="411">
        <v>2445</v>
      </c>
      <c r="U165" t="s" s="411">
        <v>47</v>
      </c>
      <c r="V165" t="s" s="411">
        <v>2000</v>
      </c>
      <c r="W165" t="s" s="411">
        <v>2070</v>
      </c>
      <c r="X165" s="412">
        <f>IF($W165="Critical Importance",20,IF($W165="Minor Importance",5,10))</f>
        <v>10</v>
      </c>
    </row>
    <row r="166" ht="199.5" customHeight="1">
      <c r="A166" t="s" s="411">
        <v>213</v>
      </c>
      <c r="B166" t="s" s="411">
        <v>2657</v>
      </c>
      <c r="C166" s="412">
        <v>0</v>
      </c>
      <c r="D166" s="412">
        <v>1</v>
      </c>
      <c r="E166" s="412">
        <v>0</v>
      </c>
      <c r="F166" s="412">
        <v>0</v>
      </c>
      <c r="G166" s="412">
        <v>0</v>
      </c>
      <c r="H166" s="412">
        <v>0</v>
      </c>
      <c r="I166" s="412">
        <v>0</v>
      </c>
      <c r="J166" s="412">
        <v>1</v>
      </c>
      <c r="K166" s="413"/>
      <c r="L166" t="s" s="411">
        <v>2063</v>
      </c>
      <c r="M166" t="s" s="411">
        <v>2000</v>
      </c>
      <c r="N166" s="413"/>
      <c r="O166" s="413"/>
      <c r="P166" t="s" s="411">
        <v>2658</v>
      </c>
      <c r="Q166" t="s" s="411">
        <v>2659</v>
      </c>
      <c r="R166" s="413"/>
      <c r="S166" t="s" s="411">
        <v>2660</v>
      </c>
      <c r="T166" t="s" s="411">
        <v>2661</v>
      </c>
      <c r="U166" t="s" s="411">
        <v>47</v>
      </c>
      <c r="V166" t="s" s="411">
        <v>2000</v>
      </c>
      <c r="W166" t="s" s="411">
        <v>2070</v>
      </c>
      <c r="X166" s="412">
        <f>IF($W166="Critical Importance",20,IF($W166="Minor Importance",5,10))</f>
        <v>10</v>
      </c>
    </row>
    <row r="167" ht="196.5" customHeight="1">
      <c r="A167" t="s" s="411">
        <v>216</v>
      </c>
      <c r="B167" t="s" s="411">
        <v>2662</v>
      </c>
      <c r="C167" s="412">
        <v>0</v>
      </c>
      <c r="D167" s="412">
        <v>1</v>
      </c>
      <c r="E167" s="412">
        <v>0</v>
      </c>
      <c r="F167" s="412">
        <v>0</v>
      </c>
      <c r="G167" s="412">
        <v>0</v>
      </c>
      <c r="H167" s="412">
        <v>0</v>
      </c>
      <c r="I167" s="412">
        <v>0</v>
      </c>
      <c r="J167" s="412">
        <v>0</v>
      </c>
      <c r="K167" s="413"/>
      <c r="L167" t="s" s="411">
        <v>2063</v>
      </c>
      <c r="M167" t="s" s="411">
        <v>2000</v>
      </c>
      <c r="N167" s="413"/>
      <c r="O167" s="413"/>
      <c r="P167" t="s" s="411">
        <v>2663</v>
      </c>
      <c r="Q167" t="s" s="411">
        <v>2664</v>
      </c>
      <c r="R167" s="413"/>
      <c r="S167" t="s" s="411">
        <v>2665</v>
      </c>
      <c r="T167" t="s" s="411">
        <v>2666</v>
      </c>
      <c r="U167" t="s" s="411">
        <v>47</v>
      </c>
      <c r="V167" t="s" s="411">
        <v>2000</v>
      </c>
      <c r="W167" t="s" s="411">
        <v>2070</v>
      </c>
      <c r="X167" s="412">
        <f>IF($W167="Critical Importance",20,IF($W167="Minor Importance",5,10))</f>
        <v>10</v>
      </c>
    </row>
    <row r="168" ht="156.75" customHeight="1">
      <c r="A168" t="s" s="411">
        <v>219</v>
      </c>
      <c r="B168" t="s" s="411">
        <v>2667</v>
      </c>
      <c r="C168" s="412">
        <v>0</v>
      </c>
      <c r="D168" s="412">
        <v>1</v>
      </c>
      <c r="E168" s="412">
        <v>0</v>
      </c>
      <c r="F168" s="412">
        <v>0</v>
      </c>
      <c r="G168" s="412">
        <v>0</v>
      </c>
      <c r="H168" s="412">
        <v>0</v>
      </c>
      <c r="I168" s="412">
        <v>0</v>
      </c>
      <c r="J168" s="412">
        <v>0</v>
      </c>
      <c r="K168" s="413"/>
      <c r="L168" t="s" s="411">
        <v>2063</v>
      </c>
      <c r="M168" t="s" s="411">
        <v>2000</v>
      </c>
      <c r="N168" s="413"/>
      <c r="O168" s="413"/>
      <c r="P168" t="s" s="411">
        <v>2668</v>
      </c>
      <c r="Q168" t="s" s="411">
        <v>2669</v>
      </c>
      <c r="R168" s="413"/>
      <c r="S168" t="s" s="411">
        <v>2670</v>
      </c>
      <c r="T168" t="s" s="411">
        <v>2671</v>
      </c>
      <c r="U168" t="s" s="411">
        <v>47</v>
      </c>
      <c r="V168" t="s" s="411">
        <v>2000</v>
      </c>
      <c r="W168" t="s" s="411">
        <v>2070</v>
      </c>
      <c r="X168" s="412">
        <f>IF($W168="Critical Importance",20,IF($W168="Minor Importance",5,10))</f>
        <v>10</v>
      </c>
    </row>
    <row r="169" ht="409.5" customHeight="1">
      <c r="A169" t="s" s="411">
        <v>222</v>
      </c>
      <c r="B169" t="s" s="411">
        <v>2672</v>
      </c>
      <c r="C169" s="412">
        <v>0</v>
      </c>
      <c r="D169" s="412">
        <v>1</v>
      </c>
      <c r="E169" s="412">
        <v>0</v>
      </c>
      <c r="F169" s="412">
        <v>0</v>
      </c>
      <c r="G169" s="412">
        <v>0</v>
      </c>
      <c r="H169" s="412">
        <v>0</v>
      </c>
      <c r="I169" s="412">
        <v>0</v>
      </c>
      <c r="J169" s="412">
        <v>1</v>
      </c>
      <c r="K169" s="413"/>
      <c r="L169" t="s" s="411">
        <v>2063</v>
      </c>
      <c r="M169" t="s" s="411">
        <v>2000</v>
      </c>
      <c r="N169" s="413"/>
      <c r="O169" s="413"/>
      <c r="P169" t="s" s="411">
        <v>2673</v>
      </c>
      <c r="Q169" t="s" s="411">
        <v>2674</v>
      </c>
      <c r="R169" s="413"/>
      <c r="S169" t="s" s="411">
        <v>2675</v>
      </c>
      <c r="T169" t="s" s="411">
        <v>2676</v>
      </c>
      <c r="U169" t="s" s="411">
        <v>47</v>
      </c>
      <c r="V169" t="s" s="411">
        <v>2000</v>
      </c>
      <c r="W169" t="s" s="411">
        <v>2070</v>
      </c>
      <c r="X169" s="412">
        <f>IF($W169="Critical Importance",20,IF($W169="Minor Importance",5,10))</f>
        <v>10</v>
      </c>
    </row>
    <row r="170" ht="185.25" customHeight="1">
      <c r="A170" t="s" s="411">
        <v>225</v>
      </c>
      <c r="B170" t="s" s="411">
        <v>2677</v>
      </c>
      <c r="C170" s="412">
        <v>0</v>
      </c>
      <c r="D170" s="412">
        <v>1</v>
      </c>
      <c r="E170" s="412">
        <v>0</v>
      </c>
      <c r="F170" s="412">
        <v>0</v>
      </c>
      <c r="G170" s="412">
        <v>0</v>
      </c>
      <c r="H170" s="412">
        <v>0</v>
      </c>
      <c r="I170" s="412">
        <v>0</v>
      </c>
      <c r="J170" s="412">
        <v>1</v>
      </c>
      <c r="K170" s="413"/>
      <c r="L170" t="s" s="411">
        <v>2063</v>
      </c>
      <c r="M170" t="s" s="411">
        <v>2000</v>
      </c>
      <c r="N170" s="413"/>
      <c r="O170" s="413"/>
      <c r="P170" t="s" s="411">
        <v>2678</v>
      </c>
      <c r="Q170" t="s" s="411">
        <v>2679</v>
      </c>
      <c r="R170" s="413"/>
      <c r="S170" t="s" s="411">
        <v>2253</v>
      </c>
      <c r="T170" t="s" s="411">
        <v>2254</v>
      </c>
      <c r="U170" t="s" s="411">
        <v>47</v>
      </c>
      <c r="V170" t="s" s="411">
        <v>2000</v>
      </c>
      <c r="W170" t="s" s="411">
        <v>2021</v>
      </c>
      <c r="X170" s="412">
        <f>IF($W170="Critical Importance",20,IF($W170="Minor Importance",5,10))</f>
        <v>5</v>
      </c>
    </row>
    <row r="171" ht="114" customHeight="1">
      <c r="A171" t="s" s="411">
        <v>229</v>
      </c>
      <c r="B171" t="s" s="411">
        <v>2680</v>
      </c>
      <c r="C171" s="412">
        <v>0</v>
      </c>
      <c r="D171" s="412">
        <v>1</v>
      </c>
      <c r="E171" s="412">
        <v>0</v>
      </c>
      <c r="F171" s="412">
        <v>0</v>
      </c>
      <c r="G171" s="412">
        <v>0</v>
      </c>
      <c r="H171" s="412">
        <v>0</v>
      </c>
      <c r="I171" s="412">
        <v>0</v>
      </c>
      <c r="J171" s="412">
        <v>0</v>
      </c>
      <c r="K171" s="413"/>
      <c r="L171" t="s" s="411">
        <v>2063</v>
      </c>
      <c r="M171" t="s" s="411">
        <v>2000</v>
      </c>
      <c r="N171" s="413"/>
      <c r="O171" s="413"/>
      <c r="P171" t="s" s="411">
        <v>2681</v>
      </c>
      <c r="Q171" t="s" s="411">
        <v>2682</v>
      </c>
      <c r="R171" s="413"/>
      <c r="S171" t="s" s="411">
        <v>2654</v>
      </c>
      <c r="T171" t="s" s="411">
        <v>2655</v>
      </c>
      <c r="U171" t="s" s="411">
        <v>47</v>
      </c>
      <c r="V171" t="s" s="411">
        <v>2000</v>
      </c>
      <c r="W171" t="s" s="411">
        <v>2021</v>
      </c>
      <c r="X171" s="412">
        <f>IF($W171="Critical Importance",20,IF($W171="Minor Importance",5,10))</f>
        <v>5</v>
      </c>
    </row>
    <row r="172" ht="240" customHeight="1">
      <c r="A172" t="s" s="411">
        <v>233</v>
      </c>
      <c r="B172" t="s" s="411">
        <v>2683</v>
      </c>
      <c r="C172" s="412">
        <v>0</v>
      </c>
      <c r="D172" s="412">
        <v>1</v>
      </c>
      <c r="E172" s="412">
        <v>0</v>
      </c>
      <c r="F172" s="412">
        <v>0</v>
      </c>
      <c r="G172" s="412">
        <v>0</v>
      </c>
      <c r="H172" s="412">
        <v>0</v>
      </c>
      <c r="I172" s="412">
        <v>0</v>
      </c>
      <c r="J172" s="412">
        <v>1</v>
      </c>
      <c r="K172" s="413"/>
      <c r="L172" t="s" s="411">
        <v>2063</v>
      </c>
      <c r="M172" t="s" s="411">
        <v>2000</v>
      </c>
      <c r="N172" s="413"/>
      <c r="O172" s="413"/>
      <c r="P172" t="s" s="411">
        <v>2684</v>
      </c>
      <c r="Q172" t="s" s="411">
        <v>2685</v>
      </c>
      <c r="R172" s="413"/>
      <c r="S172" t="s" s="411">
        <v>2686</v>
      </c>
      <c r="T172" t="s" s="411">
        <v>2687</v>
      </c>
      <c r="U172" t="s" s="411">
        <v>47</v>
      </c>
      <c r="V172" t="s" s="411">
        <v>2000</v>
      </c>
      <c r="W172" t="s" s="411">
        <v>2021</v>
      </c>
      <c r="X172" s="412">
        <f>IF($W172="Critical Importance",20,IF($W172="Minor Importance",5,10))</f>
        <v>5</v>
      </c>
    </row>
    <row r="173" ht="243" customHeight="1">
      <c r="A173" t="s" s="411">
        <v>236</v>
      </c>
      <c r="B173" t="s" s="411">
        <v>2688</v>
      </c>
      <c r="C173" s="412">
        <v>0</v>
      </c>
      <c r="D173" s="412">
        <v>1</v>
      </c>
      <c r="E173" s="412">
        <v>0</v>
      </c>
      <c r="F173" s="412">
        <v>0</v>
      </c>
      <c r="G173" s="412">
        <v>0</v>
      </c>
      <c r="H173" s="412">
        <v>0</v>
      </c>
      <c r="I173" s="412">
        <v>0</v>
      </c>
      <c r="J173" s="412">
        <v>1</v>
      </c>
      <c r="K173" s="413"/>
      <c r="L173" t="s" s="411">
        <v>2063</v>
      </c>
      <c r="M173" t="s" s="411">
        <v>2000</v>
      </c>
      <c r="N173" s="413"/>
      <c r="O173" s="413"/>
      <c r="P173" t="s" s="411">
        <v>2689</v>
      </c>
      <c r="Q173" t="s" s="411">
        <v>2690</v>
      </c>
      <c r="R173" s="413"/>
      <c r="S173" t="s" s="411">
        <v>2686</v>
      </c>
      <c r="T173" t="s" s="411">
        <v>2687</v>
      </c>
      <c r="U173" t="s" s="411">
        <v>47</v>
      </c>
      <c r="V173" t="s" s="411">
        <v>2000</v>
      </c>
      <c r="W173" t="s" s="411">
        <v>2021</v>
      </c>
      <c r="X173" s="412">
        <f>IF($W173="Critical Importance",20,IF($W173="Minor Importance",5,10))</f>
        <v>5</v>
      </c>
    </row>
    <row r="174" ht="199.5" customHeight="1">
      <c r="A174" t="s" s="411">
        <v>239</v>
      </c>
      <c r="B174" t="s" s="411">
        <v>2691</v>
      </c>
      <c r="C174" s="412">
        <v>0</v>
      </c>
      <c r="D174" s="412">
        <v>1</v>
      </c>
      <c r="E174" s="412">
        <v>0</v>
      </c>
      <c r="F174" s="412">
        <v>0</v>
      </c>
      <c r="G174" s="412">
        <v>0</v>
      </c>
      <c r="H174" s="412">
        <v>0</v>
      </c>
      <c r="I174" s="412">
        <v>0</v>
      </c>
      <c r="J174" s="412">
        <v>0</v>
      </c>
      <c r="K174" s="413"/>
      <c r="L174" t="s" s="411">
        <v>2063</v>
      </c>
      <c r="M174" t="s" s="411">
        <v>2000</v>
      </c>
      <c r="N174" s="413"/>
      <c r="O174" s="413"/>
      <c r="P174" t="s" s="411">
        <v>2692</v>
      </c>
      <c r="Q174" t="s" s="411">
        <v>2693</v>
      </c>
      <c r="R174" s="413"/>
      <c r="S174" t="s" s="411">
        <v>2694</v>
      </c>
      <c r="T174" t="s" s="411">
        <v>2695</v>
      </c>
      <c r="U174" t="s" s="411">
        <v>47</v>
      </c>
      <c r="V174" t="s" s="411">
        <v>2000</v>
      </c>
      <c r="W174" t="s" s="411">
        <v>2021</v>
      </c>
      <c r="X174" s="412">
        <f>IF($W174="Critical Importance",20,IF($W174="Minor Importance",5,10))</f>
        <v>5</v>
      </c>
    </row>
    <row r="175" ht="206.25" customHeight="1">
      <c r="A175" t="s" s="411">
        <v>243</v>
      </c>
      <c r="B175" t="s" s="411">
        <v>2696</v>
      </c>
      <c r="C175" s="412">
        <v>0</v>
      </c>
      <c r="D175" s="412">
        <v>1</v>
      </c>
      <c r="E175" s="412">
        <v>0</v>
      </c>
      <c r="F175" s="412">
        <v>0</v>
      </c>
      <c r="G175" s="412">
        <v>0</v>
      </c>
      <c r="H175" s="412">
        <v>0</v>
      </c>
      <c r="I175" s="412">
        <v>0</v>
      </c>
      <c r="J175" s="412">
        <v>1</v>
      </c>
      <c r="K175" s="413"/>
      <c r="L175" t="s" s="411">
        <v>2063</v>
      </c>
      <c r="M175" t="s" s="411">
        <v>2000</v>
      </c>
      <c r="N175" s="413"/>
      <c r="O175" s="413"/>
      <c r="P175" t="s" s="411">
        <v>2697</v>
      </c>
      <c r="Q175" t="s" s="411">
        <v>2698</v>
      </c>
      <c r="R175" s="413"/>
      <c r="S175" t="s" s="411">
        <v>2699</v>
      </c>
      <c r="T175" t="s" s="411">
        <v>2700</v>
      </c>
      <c r="U175" t="s" s="411">
        <v>47</v>
      </c>
      <c r="V175" t="s" s="411">
        <v>2000</v>
      </c>
      <c r="W175" t="s" s="411">
        <v>2021</v>
      </c>
      <c r="X175" s="412">
        <f>IF($W175="Critical Importance",20,IF($W175="Minor Importance",5,10))</f>
        <v>5</v>
      </c>
    </row>
    <row r="176" ht="127.5" customHeight="1">
      <c r="A176" t="s" s="411">
        <v>246</v>
      </c>
      <c r="B176" t="s" s="411">
        <v>2701</v>
      </c>
      <c r="C176" s="412">
        <v>0</v>
      </c>
      <c r="D176" s="412">
        <v>1</v>
      </c>
      <c r="E176" s="412">
        <v>0</v>
      </c>
      <c r="F176" s="412">
        <v>0</v>
      </c>
      <c r="G176" s="412">
        <v>0</v>
      </c>
      <c r="H176" s="412">
        <v>0</v>
      </c>
      <c r="I176" s="412">
        <v>0</v>
      </c>
      <c r="J176" s="412">
        <v>1</v>
      </c>
      <c r="K176" s="413"/>
      <c r="L176" t="s" s="411">
        <v>2063</v>
      </c>
      <c r="M176" t="s" s="411">
        <v>2000</v>
      </c>
      <c r="N176" s="413"/>
      <c r="O176" s="413"/>
      <c r="P176" t="s" s="411">
        <v>2702</v>
      </c>
      <c r="Q176" t="s" s="411">
        <v>2703</v>
      </c>
      <c r="R176" t="s" s="411">
        <v>2262</v>
      </c>
      <c r="S176" t="s" s="411">
        <v>2704</v>
      </c>
      <c r="T176" t="s" s="411">
        <v>2705</v>
      </c>
      <c r="U176" t="s" s="411">
        <v>47</v>
      </c>
      <c r="V176" t="s" s="411">
        <v>2000</v>
      </c>
      <c r="W176" t="s" s="411">
        <v>2021</v>
      </c>
      <c r="X176" s="412">
        <f>IF($W176="Critical Importance",20,IF($W176="Minor Importance",5,10))</f>
        <v>5</v>
      </c>
    </row>
    <row r="177" ht="270.75" customHeight="1">
      <c r="A177" t="s" s="411">
        <v>515</v>
      </c>
      <c r="B177" t="s" s="411">
        <v>2706</v>
      </c>
      <c r="C177" s="412">
        <v>0</v>
      </c>
      <c r="D177" s="412">
        <v>0</v>
      </c>
      <c r="E177" s="412">
        <v>0</v>
      </c>
      <c r="F177" s="412">
        <v>1</v>
      </c>
      <c r="G177" s="412">
        <v>0</v>
      </c>
      <c r="H177" s="412">
        <v>0</v>
      </c>
      <c r="I177" s="412">
        <v>0</v>
      </c>
      <c r="J177" s="412">
        <v>1</v>
      </c>
      <c r="K177" s="413"/>
      <c r="L177" t="s" s="411">
        <v>2197</v>
      </c>
      <c r="M177" t="s" s="411">
        <v>2000</v>
      </c>
      <c r="N177" t="s" s="411">
        <v>2198</v>
      </c>
      <c r="O177" s="413"/>
      <c r="P177" t="s" s="411">
        <v>2707</v>
      </c>
      <c r="Q177" t="s" s="411">
        <v>2708</v>
      </c>
      <c r="R177" s="413"/>
      <c r="S177" t="s" s="411">
        <v>2709</v>
      </c>
      <c r="T177" t="s" s="411">
        <v>2710</v>
      </c>
      <c r="U177" t="s" s="411">
        <v>47</v>
      </c>
      <c r="V177" t="s" s="411">
        <v>2000</v>
      </c>
      <c r="W177" t="s" s="411">
        <v>2070</v>
      </c>
      <c r="X177" s="412">
        <f>IF($W177="Critical Importance",20,IF($W177="Minor Importance",5,10))</f>
        <v>10</v>
      </c>
    </row>
    <row r="178" ht="221.25" customHeight="1">
      <c r="A178" t="s" s="411">
        <v>518</v>
      </c>
      <c r="B178" t="s" s="411">
        <v>2711</v>
      </c>
      <c r="C178" s="412">
        <v>0</v>
      </c>
      <c r="D178" s="412">
        <v>0</v>
      </c>
      <c r="E178" s="412">
        <v>0</v>
      </c>
      <c r="F178" s="412">
        <v>1</v>
      </c>
      <c r="G178" s="412">
        <v>0</v>
      </c>
      <c r="H178" s="412">
        <v>0</v>
      </c>
      <c r="I178" s="412">
        <v>0</v>
      </c>
      <c r="J178" s="412">
        <v>1</v>
      </c>
      <c r="K178" s="413"/>
      <c r="L178" t="s" s="411">
        <v>2197</v>
      </c>
      <c r="M178" t="s" s="411">
        <v>2000</v>
      </c>
      <c r="N178" t="s" s="411">
        <v>2198</v>
      </c>
      <c r="O178" s="413"/>
      <c r="P178" t="s" s="411">
        <v>2712</v>
      </c>
      <c r="Q178" t="s" s="411">
        <v>2713</v>
      </c>
      <c r="R178" s="413"/>
      <c r="S178" t="s" s="411">
        <v>2714</v>
      </c>
      <c r="T178" t="s" s="411">
        <v>2710</v>
      </c>
      <c r="U178" t="s" s="411">
        <v>47</v>
      </c>
      <c r="V178" t="s" s="411">
        <v>2000</v>
      </c>
      <c r="W178" t="s" s="411">
        <v>2021</v>
      </c>
      <c r="X178" s="412">
        <f>IF($W178="Critical Importance",20,IF($W178="Minor Importance",5,10))</f>
        <v>5</v>
      </c>
    </row>
    <row r="179" ht="171" customHeight="1">
      <c r="A179" t="s" s="411">
        <v>521</v>
      </c>
      <c r="B179" t="s" s="411">
        <v>2715</v>
      </c>
      <c r="C179" s="412">
        <v>0</v>
      </c>
      <c r="D179" s="412">
        <v>0</v>
      </c>
      <c r="E179" s="412">
        <v>0</v>
      </c>
      <c r="F179" s="412">
        <v>1</v>
      </c>
      <c r="G179" s="412">
        <v>0</v>
      </c>
      <c r="H179" s="412">
        <v>0</v>
      </c>
      <c r="I179" s="412">
        <v>0</v>
      </c>
      <c r="J179" s="412">
        <v>1</v>
      </c>
      <c r="K179" s="413"/>
      <c r="L179" t="s" s="411">
        <v>2197</v>
      </c>
      <c r="M179" t="s" s="411">
        <v>2000</v>
      </c>
      <c r="N179" t="s" s="411">
        <v>2198</v>
      </c>
      <c r="O179" s="413"/>
      <c r="P179" t="s" s="411">
        <v>2716</v>
      </c>
      <c r="Q179" t="s" s="411">
        <v>2717</v>
      </c>
      <c r="R179" s="413"/>
      <c r="S179" t="s" s="411">
        <v>2718</v>
      </c>
      <c r="T179" t="s" s="411">
        <v>2719</v>
      </c>
      <c r="U179" t="s" s="411">
        <v>47</v>
      </c>
      <c r="V179" t="s" s="411">
        <v>2000</v>
      </c>
      <c r="W179" t="s" s="411">
        <v>2021</v>
      </c>
      <c r="X179" s="412">
        <f>IF($W179="Critical Importance",20,IF($W179="Minor Importance",5,10))</f>
        <v>5</v>
      </c>
    </row>
    <row r="180" ht="242.25" customHeight="1">
      <c r="A180" t="s" s="411">
        <v>524</v>
      </c>
      <c r="B180" t="s" s="411">
        <v>2720</v>
      </c>
      <c r="C180" s="412">
        <v>0</v>
      </c>
      <c r="D180" s="412">
        <v>0</v>
      </c>
      <c r="E180" s="412">
        <v>0</v>
      </c>
      <c r="F180" s="412">
        <v>1</v>
      </c>
      <c r="G180" s="412">
        <v>0</v>
      </c>
      <c r="H180" s="412">
        <v>0</v>
      </c>
      <c r="I180" s="412">
        <v>0</v>
      </c>
      <c r="J180" s="412">
        <v>1</v>
      </c>
      <c r="K180" s="413"/>
      <c r="L180" t="s" s="411">
        <v>2197</v>
      </c>
      <c r="M180" s="413"/>
      <c r="N180" t="s" s="411">
        <v>2198</v>
      </c>
      <c r="O180" s="413"/>
      <c r="P180" t="s" s="411">
        <v>2721</v>
      </c>
      <c r="Q180" t="s" s="411">
        <v>2722</v>
      </c>
      <c r="R180" s="413"/>
      <c r="S180" t="s" s="411">
        <v>2723</v>
      </c>
      <c r="T180" t="s" s="411">
        <v>2676</v>
      </c>
      <c r="U180" t="s" s="411">
        <v>47</v>
      </c>
      <c r="V180" s="413"/>
      <c r="W180" t="s" s="411">
        <v>2021</v>
      </c>
      <c r="X180" s="412">
        <f>IF($W180="Critical Importance",20,IF($W180="Minor Importance",5,10))</f>
        <v>5</v>
      </c>
    </row>
    <row r="181" ht="224.25" customHeight="1">
      <c r="A181" t="s" s="411">
        <v>529</v>
      </c>
      <c r="B181" t="s" s="411">
        <v>2724</v>
      </c>
      <c r="C181" s="412">
        <v>0</v>
      </c>
      <c r="D181" s="412">
        <v>0</v>
      </c>
      <c r="E181" s="412">
        <v>0</v>
      </c>
      <c r="F181" s="412">
        <v>1</v>
      </c>
      <c r="G181" s="412">
        <v>0</v>
      </c>
      <c r="H181" s="412">
        <v>0</v>
      </c>
      <c r="I181" s="412">
        <v>0</v>
      </c>
      <c r="J181" s="412">
        <v>0</v>
      </c>
      <c r="K181" s="413"/>
      <c r="L181" t="s" s="411">
        <v>2197</v>
      </c>
      <c r="M181" t="s" s="411">
        <v>2000</v>
      </c>
      <c r="N181" t="s" s="411">
        <v>2198</v>
      </c>
      <c r="O181" s="413"/>
      <c r="P181" t="s" s="411">
        <v>2725</v>
      </c>
      <c r="Q181" t="s" s="411">
        <v>2726</v>
      </c>
      <c r="R181" s="413"/>
      <c r="S181" t="s" s="411">
        <v>2727</v>
      </c>
      <c r="T181" t="s" s="411">
        <v>2728</v>
      </c>
      <c r="U181" t="s" s="411">
        <v>47</v>
      </c>
      <c r="V181" t="s" s="411">
        <v>2000</v>
      </c>
      <c r="W181" t="s" s="411">
        <v>2016</v>
      </c>
      <c r="X181" s="412">
        <f>IF($W181="Critical Importance",20,IF($W181="Minor Importance",5,10))</f>
        <v>20</v>
      </c>
    </row>
    <row r="182" ht="128.25" customHeight="1">
      <c r="A182" t="s" s="411">
        <v>533</v>
      </c>
      <c r="B182" t="s" s="411">
        <v>2729</v>
      </c>
      <c r="C182" s="412">
        <v>0</v>
      </c>
      <c r="D182" s="412">
        <v>0</v>
      </c>
      <c r="E182" s="412">
        <v>0</v>
      </c>
      <c r="F182" s="412">
        <v>1</v>
      </c>
      <c r="G182" s="412">
        <v>0</v>
      </c>
      <c r="H182" s="412">
        <v>0</v>
      </c>
      <c r="I182" s="412">
        <v>0</v>
      </c>
      <c r="J182" s="412">
        <v>1</v>
      </c>
      <c r="K182" s="413"/>
      <c r="L182" t="s" s="411">
        <v>2197</v>
      </c>
      <c r="M182" t="s" s="411">
        <v>2000</v>
      </c>
      <c r="N182" t="s" s="411">
        <v>2198</v>
      </c>
      <c r="O182" s="413"/>
      <c r="P182" t="s" s="411">
        <v>2730</v>
      </c>
      <c r="Q182" t="s" s="411">
        <v>2731</v>
      </c>
      <c r="R182" s="413"/>
      <c r="S182" t="s" s="411">
        <v>2732</v>
      </c>
      <c r="T182" t="s" s="411">
        <v>2733</v>
      </c>
      <c r="U182" t="s" s="411">
        <v>47</v>
      </c>
      <c r="V182" t="s" s="411">
        <v>2000</v>
      </c>
      <c r="W182" t="s" s="411">
        <v>2016</v>
      </c>
      <c r="X182" s="412">
        <f>IF($W182="Critical Importance",20,IF($W182="Minor Importance",5,10))</f>
        <v>20</v>
      </c>
    </row>
    <row r="183" ht="171" customHeight="1">
      <c r="A183" t="s" s="411">
        <v>537</v>
      </c>
      <c r="B183" t="s" s="411">
        <v>2734</v>
      </c>
      <c r="C183" s="412">
        <v>0</v>
      </c>
      <c r="D183" s="412">
        <v>0</v>
      </c>
      <c r="E183" s="412">
        <v>0</v>
      </c>
      <c r="F183" s="412">
        <v>1</v>
      </c>
      <c r="G183" s="412">
        <v>0</v>
      </c>
      <c r="H183" s="412">
        <v>0</v>
      </c>
      <c r="I183" s="412">
        <v>0</v>
      </c>
      <c r="J183" s="412">
        <v>1</v>
      </c>
      <c r="K183" s="413"/>
      <c r="L183" t="s" s="411">
        <v>2197</v>
      </c>
      <c r="M183" t="s" s="411">
        <v>2000</v>
      </c>
      <c r="N183" t="s" s="411">
        <v>2198</v>
      </c>
      <c r="O183" s="413"/>
      <c r="P183" t="s" s="411">
        <v>2735</v>
      </c>
      <c r="Q183" t="s" s="411">
        <v>2736</v>
      </c>
      <c r="R183" s="413"/>
      <c r="S183" t="s" s="411">
        <v>2737</v>
      </c>
      <c r="T183" t="s" s="411">
        <v>2738</v>
      </c>
      <c r="U183" t="s" s="411">
        <v>47</v>
      </c>
      <c r="V183" t="s" s="411">
        <v>2000</v>
      </c>
      <c r="W183" t="s" s="411">
        <v>2016</v>
      </c>
      <c r="X183" s="412">
        <f>IF($W183="Critical Importance",20,IF($W183="Minor Importance",5,10))</f>
        <v>20</v>
      </c>
    </row>
    <row r="184" ht="289.5" customHeight="1">
      <c r="A184" t="s" s="411">
        <v>541</v>
      </c>
      <c r="B184" t="s" s="411">
        <v>2739</v>
      </c>
      <c r="C184" s="412">
        <v>0</v>
      </c>
      <c r="D184" s="412">
        <v>0</v>
      </c>
      <c r="E184" s="412">
        <v>0</v>
      </c>
      <c r="F184" s="412">
        <v>1</v>
      </c>
      <c r="G184" s="412">
        <v>0</v>
      </c>
      <c r="H184" s="412">
        <v>0</v>
      </c>
      <c r="I184" s="412">
        <v>0</v>
      </c>
      <c r="J184" s="412">
        <v>1</v>
      </c>
      <c r="K184" s="413"/>
      <c r="L184" t="s" s="411">
        <v>2197</v>
      </c>
      <c r="M184" t="s" s="411">
        <v>2000</v>
      </c>
      <c r="N184" t="s" s="411">
        <v>2198</v>
      </c>
      <c r="O184" s="413"/>
      <c r="P184" t="s" s="411">
        <v>2740</v>
      </c>
      <c r="Q184" t="s" s="411">
        <v>2741</v>
      </c>
      <c r="R184" s="413"/>
      <c r="S184" t="s" s="411">
        <v>2742</v>
      </c>
      <c r="T184" t="s" s="411">
        <v>2743</v>
      </c>
      <c r="U184" t="s" s="411">
        <v>47</v>
      </c>
      <c r="V184" t="s" s="411">
        <v>2000</v>
      </c>
      <c r="W184" t="s" s="411">
        <v>2070</v>
      </c>
      <c r="X184" s="412">
        <f>IF($W184="Critical Importance",20,IF($W184="Minor Importance",5,10))</f>
        <v>10</v>
      </c>
    </row>
    <row r="185" ht="296.25" customHeight="1">
      <c r="A185" t="s" s="411">
        <v>544</v>
      </c>
      <c r="B185" t="s" s="411">
        <v>2744</v>
      </c>
      <c r="C185" s="412">
        <v>0</v>
      </c>
      <c r="D185" s="412">
        <v>0</v>
      </c>
      <c r="E185" s="412">
        <v>0</v>
      </c>
      <c r="F185" s="412">
        <v>1</v>
      </c>
      <c r="G185" s="412">
        <v>0</v>
      </c>
      <c r="H185" s="412">
        <v>0</v>
      </c>
      <c r="I185" s="412">
        <v>0</v>
      </c>
      <c r="J185" s="412">
        <v>0</v>
      </c>
      <c r="K185" s="413"/>
      <c r="L185" t="s" s="411">
        <v>2197</v>
      </c>
      <c r="M185" t="s" s="411">
        <v>2000</v>
      </c>
      <c r="N185" t="s" s="411">
        <v>2198</v>
      </c>
      <c r="O185" t="s" s="411">
        <v>2745</v>
      </c>
      <c r="P185" s="413"/>
      <c r="Q185" s="413"/>
      <c r="R185" s="413"/>
      <c r="S185" t="s" s="411">
        <v>2746</v>
      </c>
      <c r="T185" t="s" s="411">
        <v>2747</v>
      </c>
      <c r="U185" t="s" s="411">
        <v>47</v>
      </c>
      <c r="V185" t="s" s="411">
        <v>2000</v>
      </c>
      <c r="W185" t="s" s="411">
        <v>2070</v>
      </c>
      <c r="X185" s="412">
        <f>IF($W185="Critical Importance",20,IF($W185="Minor Importance",5,10))</f>
        <v>10</v>
      </c>
    </row>
    <row r="186" ht="300" customHeight="1">
      <c r="A186" t="s" s="411">
        <v>547</v>
      </c>
      <c r="B186" t="s" s="411">
        <v>2748</v>
      </c>
      <c r="C186" s="412">
        <v>0</v>
      </c>
      <c r="D186" s="412">
        <v>0</v>
      </c>
      <c r="E186" s="412">
        <v>0</v>
      </c>
      <c r="F186" s="412">
        <v>1</v>
      </c>
      <c r="G186" s="412">
        <v>0</v>
      </c>
      <c r="H186" s="412">
        <v>0</v>
      </c>
      <c r="I186" s="412">
        <v>0</v>
      </c>
      <c r="J186" s="412">
        <v>1</v>
      </c>
      <c r="K186" s="413"/>
      <c r="L186" t="s" s="411">
        <v>2197</v>
      </c>
      <c r="M186" t="s" s="411">
        <v>2000</v>
      </c>
      <c r="N186" t="s" s="411">
        <v>2198</v>
      </c>
      <c r="O186" s="413"/>
      <c r="P186" t="s" s="411">
        <v>2749</v>
      </c>
      <c r="Q186" t="s" s="411">
        <v>2750</v>
      </c>
      <c r="R186" s="413"/>
      <c r="S186" t="s" s="411">
        <v>2751</v>
      </c>
      <c r="T186" t="s" s="411">
        <v>2752</v>
      </c>
      <c r="U186" t="s" s="411">
        <v>47</v>
      </c>
      <c r="V186" t="s" s="411">
        <v>2000</v>
      </c>
      <c r="W186" t="s" s="411">
        <v>2021</v>
      </c>
      <c r="X186" s="412">
        <f>IF($W186="Critical Importance",20,IF($W186="Minor Importance",5,10))</f>
        <v>5</v>
      </c>
    </row>
    <row r="187" ht="77.1" customHeight="1">
      <c r="A187" t="s" s="411">
        <v>627</v>
      </c>
      <c r="B187" t="s" s="411">
        <v>2753</v>
      </c>
      <c r="C187" s="412">
        <v>0</v>
      </c>
      <c r="D187" s="412">
        <v>0</v>
      </c>
      <c r="E187" s="412">
        <v>0</v>
      </c>
      <c r="F187" s="412">
        <v>0</v>
      </c>
      <c r="G187" s="412">
        <v>0</v>
      </c>
      <c r="H187" s="412">
        <v>1</v>
      </c>
      <c r="I187" s="412">
        <v>0</v>
      </c>
      <c r="J187" s="412">
        <v>1</v>
      </c>
      <c r="K187" s="413"/>
      <c r="L187" t="s" s="411">
        <v>2754</v>
      </c>
      <c r="M187" t="s" s="411">
        <v>2000</v>
      </c>
      <c r="N187" t="s" s="411">
        <v>2755</v>
      </c>
      <c r="O187" t="s" s="411">
        <v>2756</v>
      </c>
      <c r="P187" s="413"/>
      <c r="Q187" s="413"/>
      <c r="R187" s="413"/>
      <c r="S187" t="s" s="411">
        <v>2757</v>
      </c>
      <c r="T187" t="s" s="411">
        <v>2758</v>
      </c>
      <c r="U187" t="s" s="411">
        <v>47</v>
      </c>
      <c r="V187" t="s" s="411">
        <v>2000</v>
      </c>
      <c r="W187" t="s" s="411">
        <v>2016</v>
      </c>
      <c r="X187" s="412">
        <f>IF($W187="Critical Importance",20,IF($W187="Minor Importance",5,10))</f>
        <v>20</v>
      </c>
    </row>
    <row r="188" ht="77.1" customHeight="1">
      <c r="A188" t="s" s="411">
        <v>630</v>
      </c>
      <c r="B188" t="s" s="411">
        <v>2759</v>
      </c>
      <c r="C188" s="412">
        <v>0</v>
      </c>
      <c r="D188" s="412">
        <v>0</v>
      </c>
      <c r="E188" s="412">
        <v>0</v>
      </c>
      <c r="F188" s="412">
        <v>0</v>
      </c>
      <c r="G188" s="412">
        <v>0</v>
      </c>
      <c r="H188" s="412">
        <v>1</v>
      </c>
      <c r="I188" s="412">
        <v>0</v>
      </c>
      <c r="J188" s="412">
        <v>1</v>
      </c>
      <c r="K188" s="413"/>
      <c r="L188" t="s" s="411">
        <v>2754</v>
      </c>
      <c r="M188" t="s" s="411">
        <v>2000</v>
      </c>
      <c r="N188" t="s" s="411">
        <v>2755</v>
      </c>
      <c r="O188" t="s" s="411">
        <v>2756</v>
      </c>
      <c r="P188" s="413"/>
      <c r="Q188" s="413"/>
      <c r="R188" s="413"/>
      <c r="S188" t="s" s="411">
        <v>2757</v>
      </c>
      <c r="T188" t="s" s="411">
        <v>2758</v>
      </c>
      <c r="U188" t="s" s="411">
        <v>47</v>
      </c>
      <c r="V188" t="s" s="411">
        <v>2000</v>
      </c>
      <c r="W188" t="s" s="411">
        <v>2016</v>
      </c>
      <c r="X188" s="412">
        <f>IF($W188="Critical Importance",20,IF($W188="Minor Importance",5,10))</f>
        <v>20</v>
      </c>
    </row>
    <row r="189" ht="77.1" customHeight="1">
      <c r="A189" t="s" s="411">
        <v>632</v>
      </c>
      <c r="B189" t="s" s="411">
        <v>2760</v>
      </c>
      <c r="C189" s="412">
        <v>0</v>
      </c>
      <c r="D189" s="412">
        <v>0</v>
      </c>
      <c r="E189" s="412">
        <v>0</v>
      </c>
      <c r="F189" s="412">
        <v>0</v>
      </c>
      <c r="G189" s="412">
        <v>0</v>
      </c>
      <c r="H189" s="412">
        <v>1</v>
      </c>
      <c r="I189" s="412">
        <v>0</v>
      </c>
      <c r="J189" s="412">
        <v>1</v>
      </c>
      <c r="K189" s="413"/>
      <c r="L189" t="s" s="411">
        <v>2754</v>
      </c>
      <c r="M189" t="s" s="411">
        <v>2000</v>
      </c>
      <c r="N189" t="s" s="411">
        <v>2755</v>
      </c>
      <c r="O189" t="s" s="411">
        <v>2756</v>
      </c>
      <c r="P189" s="413"/>
      <c r="Q189" s="413"/>
      <c r="R189" s="413"/>
      <c r="S189" t="s" s="411">
        <v>2757</v>
      </c>
      <c r="T189" t="s" s="411">
        <v>2758</v>
      </c>
      <c r="U189" t="s" s="411">
        <v>47</v>
      </c>
      <c r="V189" t="s" s="411">
        <v>2000</v>
      </c>
      <c r="W189" t="s" s="411">
        <v>2016</v>
      </c>
      <c r="X189" s="412">
        <f>IF($W189="Critical Importance",20,IF($W189="Minor Importance",5,10))</f>
        <v>20</v>
      </c>
    </row>
    <row r="190" ht="77.1" customHeight="1">
      <c r="A190" t="s" s="411">
        <v>634</v>
      </c>
      <c r="B190" t="s" s="411">
        <v>2761</v>
      </c>
      <c r="C190" s="412">
        <v>0</v>
      </c>
      <c r="D190" s="412">
        <v>0</v>
      </c>
      <c r="E190" s="412">
        <v>0</v>
      </c>
      <c r="F190" s="412">
        <v>0</v>
      </c>
      <c r="G190" s="412">
        <v>0</v>
      </c>
      <c r="H190" s="412">
        <v>1</v>
      </c>
      <c r="I190" s="412">
        <v>0</v>
      </c>
      <c r="J190" s="412">
        <v>1</v>
      </c>
      <c r="K190" s="413"/>
      <c r="L190" t="s" s="411">
        <v>2754</v>
      </c>
      <c r="M190" t="s" s="411">
        <v>2000</v>
      </c>
      <c r="N190" t="s" s="411">
        <v>2755</v>
      </c>
      <c r="O190" t="s" s="411">
        <v>2756</v>
      </c>
      <c r="P190" s="413"/>
      <c r="Q190" s="413"/>
      <c r="R190" s="413"/>
      <c r="S190" t="s" s="411">
        <v>2757</v>
      </c>
      <c r="T190" t="s" s="411">
        <v>2758</v>
      </c>
      <c r="U190" t="s" s="411">
        <v>47</v>
      </c>
      <c r="V190" t="s" s="411">
        <v>2000</v>
      </c>
      <c r="W190" t="s" s="411">
        <v>2016</v>
      </c>
      <c r="X190" s="412">
        <f>IF($W190="Critical Importance",20,IF($W190="Minor Importance",5,10))</f>
        <v>20</v>
      </c>
    </row>
    <row r="191" ht="77.1" customHeight="1">
      <c r="A191" t="s" s="411">
        <v>636</v>
      </c>
      <c r="B191" t="s" s="411">
        <v>2762</v>
      </c>
      <c r="C191" s="412">
        <v>0</v>
      </c>
      <c r="D191" s="412">
        <v>0</v>
      </c>
      <c r="E191" s="412">
        <v>0</v>
      </c>
      <c r="F191" s="412">
        <v>0</v>
      </c>
      <c r="G191" s="412">
        <v>0</v>
      </c>
      <c r="H191" s="412">
        <v>1</v>
      </c>
      <c r="I191" s="412">
        <v>0</v>
      </c>
      <c r="J191" s="412">
        <v>1</v>
      </c>
      <c r="K191" s="413"/>
      <c r="L191" t="s" s="411">
        <v>2754</v>
      </c>
      <c r="M191" t="s" s="411">
        <v>2000</v>
      </c>
      <c r="N191" t="s" s="411">
        <v>2755</v>
      </c>
      <c r="O191" t="s" s="411">
        <v>2756</v>
      </c>
      <c r="P191" s="413"/>
      <c r="Q191" s="413"/>
      <c r="R191" s="413"/>
      <c r="S191" t="s" s="411">
        <v>2757</v>
      </c>
      <c r="T191" t="s" s="411">
        <v>2758</v>
      </c>
      <c r="U191" t="s" s="411">
        <v>47</v>
      </c>
      <c r="V191" t="s" s="411">
        <v>2000</v>
      </c>
      <c r="W191" t="s" s="411">
        <v>2070</v>
      </c>
      <c r="X191" s="412">
        <f>IF($W191="Critical Importance",20,IF($W191="Minor Importance",5,10))</f>
        <v>10</v>
      </c>
    </row>
    <row r="192" ht="77.1" customHeight="1">
      <c r="A192" t="s" s="411">
        <v>638</v>
      </c>
      <c r="B192" t="s" s="411">
        <v>2763</v>
      </c>
      <c r="C192" s="412">
        <v>0</v>
      </c>
      <c r="D192" s="412">
        <v>0</v>
      </c>
      <c r="E192" s="412">
        <v>0</v>
      </c>
      <c r="F192" s="412">
        <v>0</v>
      </c>
      <c r="G192" s="412">
        <v>0</v>
      </c>
      <c r="H192" s="412">
        <v>1</v>
      </c>
      <c r="I192" s="412">
        <v>0</v>
      </c>
      <c r="J192" s="412">
        <v>1</v>
      </c>
      <c r="K192" s="413"/>
      <c r="L192" t="s" s="411">
        <v>2754</v>
      </c>
      <c r="M192" t="s" s="411">
        <v>2000</v>
      </c>
      <c r="N192" t="s" s="411">
        <v>2755</v>
      </c>
      <c r="O192" t="s" s="411">
        <v>2756</v>
      </c>
      <c r="P192" s="413"/>
      <c r="Q192" s="413"/>
      <c r="R192" s="413"/>
      <c r="S192" t="s" s="411">
        <v>2757</v>
      </c>
      <c r="T192" t="s" s="411">
        <v>2758</v>
      </c>
      <c r="U192" t="s" s="411">
        <v>47</v>
      </c>
      <c r="V192" t="s" s="411">
        <v>2000</v>
      </c>
      <c r="W192" t="s" s="411">
        <v>2070</v>
      </c>
      <c r="X192" s="412">
        <f>IF($W192="Critical Importance",20,IF($W192="Minor Importance",5,10))</f>
        <v>10</v>
      </c>
    </row>
    <row r="193" ht="77.1" customHeight="1">
      <c r="A193" t="s" s="411">
        <v>640</v>
      </c>
      <c r="B193" t="s" s="411">
        <v>2764</v>
      </c>
      <c r="C193" s="412">
        <v>0</v>
      </c>
      <c r="D193" s="412">
        <v>0</v>
      </c>
      <c r="E193" s="412">
        <v>0</v>
      </c>
      <c r="F193" s="412">
        <v>0</v>
      </c>
      <c r="G193" s="412">
        <v>0</v>
      </c>
      <c r="H193" s="412">
        <v>1</v>
      </c>
      <c r="I193" s="412">
        <v>0</v>
      </c>
      <c r="J193" s="412">
        <v>1</v>
      </c>
      <c r="K193" s="413"/>
      <c r="L193" t="s" s="411">
        <v>2754</v>
      </c>
      <c r="M193" t="s" s="411">
        <v>2000</v>
      </c>
      <c r="N193" t="s" s="411">
        <v>2755</v>
      </c>
      <c r="O193" t="s" s="411">
        <v>2756</v>
      </c>
      <c r="P193" s="413"/>
      <c r="Q193" s="413"/>
      <c r="R193" s="413"/>
      <c r="S193" t="s" s="411">
        <v>2757</v>
      </c>
      <c r="T193" t="s" s="411">
        <v>2758</v>
      </c>
      <c r="U193" t="s" s="411">
        <v>47</v>
      </c>
      <c r="V193" t="s" s="411">
        <v>2000</v>
      </c>
      <c r="W193" t="s" s="411">
        <v>2070</v>
      </c>
      <c r="X193" s="412">
        <f>IF($W193="Critical Importance",20,IF($W193="Minor Importance",5,10))</f>
        <v>10</v>
      </c>
    </row>
    <row r="194" ht="77.1" customHeight="1">
      <c r="A194" t="s" s="411">
        <v>642</v>
      </c>
      <c r="B194" t="s" s="411">
        <v>2765</v>
      </c>
      <c r="C194" s="412">
        <v>0</v>
      </c>
      <c r="D194" s="412">
        <v>0</v>
      </c>
      <c r="E194" s="412">
        <v>0</v>
      </c>
      <c r="F194" s="412">
        <v>0</v>
      </c>
      <c r="G194" s="412">
        <v>0</v>
      </c>
      <c r="H194" s="412">
        <v>1</v>
      </c>
      <c r="I194" s="412">
        <v>0</v>
      </c>
      <c r="J194" s="412">
        <v>1</v>
      </c>
      <c r="K194" s="413"/>
      <c r="L194" t="s" s="411">
        <v>2754</v>
      </c>
      <c r="M194" t="s" s="411">
        <v>2000</v>
      </c>
      <c r="N194" t="s" s="411">
        <v>2755</v>
      </c>
      <c r="O194" t="s" s="411">
        <v>2756</v>
      </c>
      <c r="P194" s="413"/>
      <c r="Q194" s="413"/>
      <c r="R194" s="413"/>
      <c r="S194" t="s" s="411">
        <v>2757</v>
      </c>
      <c r="T194" t="s" s="411">
        <v>2758</v>
      </c>
      <c r="U194" t="s" s="411">
        <v>47</v>
      </c>
      <c r="V194" t="s" s="411">
        <v>2000</v>
      </c>
      <c r="W194" t="s" s="411">
        <v>2070</v>
      </c>
      <c r="X194" s="412">
        <f>IF($W194="Critical Importance",20,IF($W194="Minor Importance",5,10))</f>
        <v>10</v>
      </c>
    </row>
    <row r="195" ht="77.1" customHeight="1">
      <c r="A195" t="s" s="411">
        <v>644</v>
      </c>
      <c r="B195" t="s" s="411">
        <v>2766</v>
      </c>
      <c r="C195" s="412">
        <v>0</v>
      </c>
      <c r="D195" s="412">
        <v>0</v>
      </c>
      <c r="E195" s="412">
        <v>0</v>
      </c>
      <c r="F195" s="412">
        <v>0</v>
      </c>
      <c r="G195" s="412">
        <v>0</v>
      </c>
      <c r="H195" s="412">
        <v>1</v>
      </c>
      <c r="I195" s="412">
        <v>0</v>
      </c>
      <c r="J195" s="412">
        <v>1</v>
      </c>
      <c r="K195" s="413"/>
      <c r="L195" t="s" s="411">
        <v>2754</v>
      </c>
      <c r="M195" t="s" s="411">
        <v>2000</v>
      </c>
      <c r="N195" t="s" s="411">
        <v>2755</v>
      </c>
      <c r="O195" t="s" s="411">
        <v>2756</v>
      </c>
      <c r="P195" s="413"/>
      <c r="Q195" s="413"/>
      <c r="R195" s="413"/>
      <c r="S195" t="s" s="411">
        <v>2757</v>
      </c>
      <c r="T195" t="s" s="411">
        <v>2758</v>
      </c>
      <c r="U195" t="s" s="411">
        <v>47</v>
      </c>
      <c r="V195" t="s" s="411">
        <v>2000</v>
      </c>
      <c r="W195" t="s" s="411">
        <v>2070</v>
      </c>
      <c r="X195" s="412">
        <f>IF($W195="Critical Importance",20,IF($W195="Minor Importance",5,10))</f>
        <v>10</v>
      </c>
    </row>
    <row r="196" ht="77.1" customHeight="1">
      <c r="A196" t="s" s="411">
        <v>646</v>
      </c>
      <c r="B196" t="s" s="411">
        <v>2767</v>
      </c>
      <c r="C196" s="412">
        <v>0</v>
      </c>
      <c r="D196" s="412">
        <v>0</v>
      </c>
      <c r="E196" s="412">
        <v>0</v>
      </c>
      <c r="F196" s="412">
        <v>0</v>
      </c>
      <c r="G196" s="412">
        <v>0</v>
      </c>
      <c r="H196" s="412">
        <v>1</v>
      </c>
      <c r="I196" s="412">
        <v>0</v>
      </c>
      <c r="J196" s="412">
        <v>1</v>
      </c>
      <c r="K196" s="413"/>
      <c r="L196" t="s" s="411">
        <v>2754</v>
      </c>
      <c r="M196" t="s" s="411">
        <v>2000</v>
      </c>
      <c r="N196" t="s" s="411">
        <v>2755</v>
      </c>
      <c r="O196" t="s" s="411">
        <v>2756</v>
      </c>
      <c r="P196" s="413"/>
      <c r="Q196" s="413"/>
      <c r="R196" s="413"/>
      <c r="S196" t="s" s="411">
        <v>2757</v>
      </c>
      <c r="T196" t="s" s="411">
        <v>2758</v>
      </c>
      <c r="U196" t="s" s="411">
        <v>47</v>
      </c>
      <c r="V196" t="s" s="411">
        <v>2000</v>
      </c>
      <c r="W196" t="s" s="411">
        <v>2070</v>
      </c>
      <c r="X196" s="412">
        <f>IF($W196="Critical Importance",20,IF($W196="Minor Importance",5,10))</f>
        <v>10</v>
      </c>
    </row>
    <row r="197" ht="77.1" customHeight="1">
      <c r="A197" t="s" s="411">
        <v>648</v>
      </c>
      <c r="B197" t="s" s="411">
        <v>2768</v>
      </c>
      <c r="C197" s="412">
        <v>0</v>
      </c>
      <c r="D197" s="412">
        <v>0</v>
      </c>
      <c r="E197" s="412">
        <v>0</v>
      </c>
      <c r="F197" s="412">
        <v>0</v>
      </c>
      <c r="G197" s="412">
        <v>0</v>
      </c>
      <c r="H197" s="412">
        <v>1</v>
      </c>
      <c r="I197" s="412">
        <v>0</v>
      </c>
      <c r="J197" s="412">
        <v>1</v>
      </c>
      <c r="K197" s="413"/>
      <c r="L197" t="s" s="411">
        <v>2754</v>
      </c>
      <c r="M197" t="s" s="411">
        <v>2000</v>
      </c>
      <c r="N197" t="s" s="411">
        <v>2755</v>
      </c>
      <c r="O197" t="s" s="411">
        <v>2756</v>
      </c>
      <c r="P197" s="413"/>
      <c r="Q197" s="413"/>
      <c r="R197" s="413"/>
      <c r="S197" t="s" s="411">
        <v>2757</v>
      </c>
      <c r="T197" t="s" s="411">
        <v>2758</v>
      </c>
      <c r="U197" t="s" s="411">
        <v>47</v>
      </c>
      <c r="V197" t="s" s="411">
        <v>2000</v>
      </c>
      <c r="W197" t="s" s="411">
        <v>2070</v>
      </c>
      <c r="X197" s="412">
        <f>IF($W197="Critical Importance",20,IF($W197="Minor Importance",5,10))</f>
        <v>10</v>
      </c>
    </row>
    <row r="198" ht="77.1" customHeight="1">
      <c r="A198" t="s" s="411">
        <v>650</v>
      </c>
      <c r="B198" t="s" s="411">
        <v>2769</v>
      </c>
      <c r="C198" s="412">
        <v>0</v>
      </c>
      <c r="D198" s="412">
        <v>0</v>
      </c>
      <c r="E198" s="412">
        <v>0</v>
      </c>
      <c r="F198" s="412">
        <v>0</v>
      </c>
      <c r="G198" s="412">
        <v>0</v>
      </c>
      <c r="H198" s="412">
        <v>1</v>
      </c>
      <c r="I198" s="412">
        <v>0</v>
      </c>
      <c r="J198" s="412">
        <v>1</v>
      </c>
      <c r="K198" s="413"/>
      <c r="L198" t="s" s="411">
        <v>2754</v>
      </c>
      <c r="M198" t="s" s="411">
        <v>2000</v>
      </c>
      <c r="N198" t="s" s="411">
        <v>2755</v>
      </c>
      <c r="O198" t="s" s="411">
        <v>2756</v>
      </c>
      <c r="P198" s="413"/>
      <c r="Q198" s="413"/>
      <c r="R198" s="413"/>
      <c r="S198" t="s" s="411">
        <v>2757</v>
      </c>
      <c r="T198" t="s" s="411">
        <v>2758</v>
      </c>
      <c r="U198" t="s" s="411">
        <v>47</v>
      </c>
      <c r="V198" t="s" s="411">
        <v>2000</v>
      </c>
      <c r="W198" t="s" s="411">
        <v>2070</v>
      </c>
      <c r="X198" s="412">
        <f>IF($W198="Critical Importance",20,IF($W198="Minor Importance",5,10))</f>
        <v>10</v>
      </c>
    </row>
    <row r="199" ht="77.1" customHeight="1">
      <c r="A199" t="s" s="411">
        <v>652</v>
      </c>
      <c r="B199" t="s" s="411">
        <v>2770</v>
      </c>
      <c r="C199" s="412">
        <v>0</v>
      </c>
      <c r="D199" s="412">
        <v>0</v>
      </c>
      <c r="E199" s="412">
        <v>0</v>
      </c>
      <c r="F199" s="412">
        <v>0</v>
      </c>
      <c r="G199" s="412">
        <v>0</v>
      </c>
      <c r="H199" s="412">
        <v>1</v>
      </c>
      <c r="I199" s="412">
        <v>0</v>
      </c>
      <c r="J199" s="412">
        <v>1</v>
      </c>
      <c r="K199" s="413"/>
      <c r="L199" t="s" s="411">
        <v>2754</v>
      </c>
      <c r="M199" t="s" s="411">
        <v>2000</v>
      </c>
      <c r="N199" t="s" s="411">
        <v>2755</v>
      </c>
      <c r="O199" t="s" s="411">
        <v>2756</v>
      </c>
      <c r="P199" s="413"/>
      <c r="Q199" s="413"/>
      <c r="R199" s="413"/>
      <c r="S199" t="s" s="411">
        <v>2757</v>
      </c>
      <c r="T199" t="s" s="411">
        <v>2758</v>
      </c>
      <c r="U199" t="s" s="411">
        <v>47</v>
      </c>
      <c r="V199" t="s" s="411">
        <v>2000</v>
      </c>
      <c r="W199" t="s" s="411">
        <v>2070</v>
      </c>
      <c r="X199" s="412">
        <f>IF($W199="Critical Importance",20,IF($W199="Minor Importance",5,10))</f>
        <v>10</v>
      </c>
    </row>
    <row r="200" ht="77.1" customHeight="1">
      <c r="A200" t="s" s="411">
        <v>654</v>
      </c>
      <c r="B200" t="s" s="411">
        <v>2771</v>
      </c>
      <c r="C200" s="412">
        <v>0</v>
      </c>
      <c r="D200" s="412">
        <v>0</v>
      </c>
      <c r="E200" s="412">
        <v>0</v>
      </c>
      <c r="F200" s="412">
        <v>0</v>
      </c>
      <c r="G200" s="412">
        <v>0</v>
      </c>
      <c r="H200" s="412">
        <v>1</v>
      </c>
      <c r="I200" s="412">
        <v>0</v>
      </c>
      <c r="J200" s="412">
        <v>1</v>
      </c>
      <c r="K200" s="413"/>
      <c r="L200" t="s" s="411">
        <v>2754</v>
      </c>
      <c r="M200" t="s" s="411">
        <v>2000</v>
      </c>
      <c r="N200" t="s" s="411">
        <v>2755</v>
      </c>
      <c r="O200" t="s" s="411">
        <v>2756</v>
      </c>
      <c r="P200" s="413"/>
      <c r="Q200" s="413"/>
      <c r="R200" s="413"/>
      <c r="S200" t="s" s="411">
        <v>2757</v>
      </c>
      <c r="T200" t="s" s="411">
        <v>2758</v>
      </c>
      <c r="U200" t="s" s="411">
        <v>59</v>
      </c>
      <c r="V200" t="s" s="411">
        <v>2000</v>
      </c>
      <c r="W200" t="s" s="411">
        <v>2070</v>
      </c>
      <c r="X200" s="412">
        <f>IF($W200="Critical Importance",20,IF($W200="Minor Importance",5,10))</f>
        <v>10</v>
      </c>
    </row>
    <row r="201" ht="77.1" customHeight="1">
      <c r="A201" t="s" s="411">
        <v>656</v>
      </c>
      <c r="B201" t="s" s="411">
        <v>2772</v>
      </c>
      <c r="C201" s="412">
        <v>0</v>
      </c>
      <c r="D201" s="412">
        <v>0</v>
      </c>
      <c r="E201" s="412">
        <v>0</v>
      </c>
      <c r="F201" s="412">
        <v>0</v>
      </c>
      <c r="G201" s="412">
        <v>0</v>
      </c>
      <c r="H201" s="412">
        <v>1</v>
      </c>
      <c r="I201" s="412">
        <v>0</v>
      </c>
      <c r="J201" s="412">
        <v>1</v>
      </c>
      <c r="K201" s="413"/>
      <c r="L201" t="s" s="411">
        <v>2754</v>
      </c>
      <c r="M201" t="s" s="411">
        <v>2000</v>
      </c>
      <c r="N201" t="s" s="411">
        <v>2755</v>
      </c>
      <c r="O201" t="s" s="411">
        <v>2756</v>
      </c>
      <c r="P201" s="413"/>
      <c r="Q201" s="413"/>
      <c r="R201" s="413"/>
      <c r="S201" t="s" s="411">
        <v>2757</v>
      </c>
      <c r="T201" t="s" s="411">
        <v>2758</v>
      </c>
      <c r="U201" t="s" s="411">
        <v>47</v>
      </c>
      <c r="V201" t="s" s="411">
        <v>2000</v>
      </c>
      <c r="W201" t="s" s="411">
        <v>2070</v>
      </c>
      <c r="X201" s="412">
        <f>IF($W201="Critical Importance",20,IF($W201="Minor Importance",5,10))</f>
        <v>10</v>
      </c>
    </row>
    <row r="202" ht="77.1" customHeight="1">
      <c r="A202" t="s" s="411">
        <v>658</v>
      </c>
      <c r="B202" t="s" s="411">
        <v>2773</v>
      </c>
      <c r="C202" s="412">
        <v>0</v>
      </c>
      <c r="D202" s="412">
        <v>0</v>
      </c>
      <c r="E202" s="412">
        <v>0</v>
      </c>
      <c r="F202" s="412">
        <v>0</v>
      </c>
      <c r="G202" s="412">
        <v>0</v>
      </c>
      <c r="H202" s="412">
        <v>1</v>
      </c>
      <c r="I202" s="412">
        <v>0</v>
      </c>
      <c r="J202" s="412">
        <v>1</v>
      </c>
      <c r="K202" s="413"/>
      <c r="L202" t="s" s="411">
        <v>2754</v>
      </c>
      <c r="M202" t="s" s="411">
        <v>2000</v>
      </c>
      <c r="N202" t="s" s="411">
        <v>2755</v>
      </c>
      <c r="O202" t="s" s="411">
        <v>2756</v>
      </c>
      <c r="P202" s="413"/>
      <c r="Q202" s="413"/>
      <c r="R202" s="413"/>
      <c r="S202" t="s" s="411">
        <v>2757</v>
      </c>
      <c r="T202" t="s" s="411">
        <v>2758</v>
      </c>
      <c r="U202" t="s" s="411">
        <v>47</v>
      </c>
      <c r="V202" t="s" s="411">
        <v>2000</v>
      </c>
      <c r="W202" t="s" s="411">
        <v>2070</v>
      </c>
      <c r="X202" s="412">
        <f>IF($W202="Critical Importance",20,IF($W202="Minor Importance",5,10))</f>
        <v>10</v>
      </c>
    </row>
    <row r="203" ht="77.1" customHeight="1">
      <c r="A203" t="s" s="411">
        <v>660</v>
      </c>
      <c r="B203" t="s" s="411">
        <v>2774</v>
      </c>
      <c r="C203" s="412">
        <v>0</v>
      </c>
      <c r="D203" s="412">
        <v>0</v>
      </c>
      <c r="E203" s="412">
        <v>0</v>
      </c>
      <c r="F203" s="412">
        <v>0</v>
      </c>
      <c r="G203" s="412">
        <v>0</v>
      </c>
      <c r="H203" s="412">
        <v>1</v>
      </c>
      <c r="I203" s="412">
        <v>0</v>
      </c>
      <c r="J203" s="412">
        <v>1</v>
      </c>
      <c r="K203" s="413"/>
      <c r="L203" t="s" s="411">
        <v>2754</v>
      </c>
      <c r="M203" t="s" s="411">
        <v>2000</v>
      </c>
      <c r="N203" t="s" s="411">
        <v>2755</v>
      </c>
      <c r="O203" t="s" s="411">
        <v>2756</v>
      </c>
      <c r="P203" s="413"/>
      <c r="Q203" s="413"/>
      <c r="R203" s="413"/>
      <c r="S203" t="s" s="411">
        <v>2757</v>
      </c>
      <c r="T203" t="s" s="411">
        <v>2758</v>
      </c>
      <c r="U203" t="s" s="411">
        <v>47</v>
      </c>
      <c r="V203" t="s" s="411">
        <v>2000</v>
      </c>
      <c r="W203" t="s" s="411">
        <v>2070</v>
      </c>
      <c r="X203" s="412">
        <f>IF($W203="Critical Importance",20,IF($W203="Minor Importance",5,10))</f>
        <v>10</v>
      </c>
    </row>
    <row r="204" ht="77.1" customHeight="1">
      <c r="A204" t="s" s="411">
        <v>662</v>
      </c>
      <c r="B204" t="s" s="411">
        <v>2775</v>
      </c>
      <c r="C204" s="412">
        <v>0</v>
      </c>
      <c r="D204" s="412">
        <v>0</v>
      </c>
      <c r="E204" s="412">
        <v>0</v>
      </c>
      <c r="F204" s="412">
        <v>0</v>
      </c>
      <c r="G204" s="412">
        <v>0</v>
      </c>
      <c r="H204" s="412">
        <v>1</v>
      </c>
      <c r="I204" s="412">
        <v>0</v>
      </c>
      <c r="J204" s="412">
        <v>1</v>
      </c>
      <c r="K204" s="413"/>
      <c r="L204" t="s" s="411">
        <v>2754</v>
      </c>
      <c r="M204" t="s" s="411">
        <v>2000</v>
      </c>
      <c r="N204" t="s" s="411">
        <v>2755</v>
      </c>
      <c r="O204" t="s" s="411">
        <v>2756</v>
      </c>
      <c r="P204" s="413"/>
      <c r="Q204" s="413"/>
      <c r="R204" s="413"/>
      <c r="S204" t="s" s="411">
        <v>2757</v>
      </c>
      <c r="T204" t="s" s="411">
        <v>2758</v>
      </c>
      <c r="U204" t="s" s="411">
        <v>59</v>
      </c>
      <c r="V204" t="s" s="411">
        <v>2000</v>
      </c>
      <c r="W204" t="s" s="411">
        <v>2070</v>
      </c>
      <c r="X204" s="412">
        <f>IF($W204="Critical Importance",20,IF($W204="Minor Importance",5,10))</f>
        <v>10</v>
      </c>
    </row>
    <row r="205" ht="77.1" customHeight="1">
      <c r="A205" t="s" s="411">
        <v>664</v>
      </c>
      <c r="B205" t="s" s="411">
        <v>2776</v>
      </c>
      <c r="C205" s="412">
        <v>0</v>
      </c>
      <c r="D205" s="412">
        <v>0</v>
      </c>
      <c r="E205" s="412">
        <v>0</v>
      </c>
      <c r="F205" s="412">
        <v>0</v>
      </c>
      <c r="G205" s="412">
        <v>0</v>
      </c>
      <c r="H205" s="412">
        <v>1</v>
      </c>
      <c r="I205" s="412">
        <v>0</v>
      </c>
      <c r="J205" s="412">
        <v>1</v>
      </c>
      <c r="K205" s="413"/>
      <c r="L205" t="s" s="411">
        <v>2754</v>
      </c>
      <c r="M205" t="s" s="411">
        <v>2000</v>
      </c>
      <c r="N205" t="s" s="411">
        <v>2755</v>
      </c>
      <c r="O205" t="s" s="411">
        <v>2756</v>
      </c>
      <c r="P205" s="413"/>
      <c r="Q205" s="413"/>
      <c r="R205" s="413"/>
      <c r="S205" t="s" s="411">
        <v>2757</v>
      </c>
      <c r="T205" t="s" s="411">
        <v>2758</v>
      </c>
      <c r="U205" t="s" s="411">
        <v>47</v>
      </c>
      <c r="V205" t="s" s="411">
        <v>2000</v>
      </c>
      <c r="W205" t="s" s="411">
        <v>2070</v>
      </c>
      <c r="X205" s="412">
        <f>IF($W205="Critical Importance",20,IF($W205="Minor Importance",5,10))</f>
        <v>10</v>
      </c>
    </row>
    <row r="206" ht="77.1" customHeight="1">
      <c r="A206" t="s" s="411">
        <v>666</v>
      </c>
      <c r="B206" t="s" s="411">
        <v>2777</v>
      </c>
      <c r="C206" s="412">
        <v>0</v>
      </c>
      <c r="D206" s="412">
        <v>0</v>
      </c>
      <c r="E206" s="412">
        <v>0</v>
      </c>
      <c r="F206" s="412">
        <v>0</v>
      </c>
      <c r="G206" s="412">
        <v>0</v>
      </c>
      <c r="H206" s="412">
        <v>1</v>
      </c>
      <c r="I206" s="412">
        <v>0</v>
      </c>
      <c r="J206" s="412">
        <v>1</v>
      </c>
      <c r="K206" s="413"/>
      <c r="L206" t="s" s="411">
        <v>2754</v>
      </c>
      <c r="M206" t="s" s="411">
        <v>2000</v>
      </c>
      <c r="N206" t="s" s="411">
        <v>2755</v>
      </c>
      <c r="O206" t="s" s="411">
        <v>2756</v>
      </c>
      <c r="P206" s="413"/>
      <c r="Q206" s="413"/>
      <c r="R206" s="413"/>
      <c r="S206" t="s" s="411">
        <v>2757</v>
      </c>
      <c r="T206" t="s" s="411">
        <v>2758</v>
      </c>
      <c r="U206" t="s" s="411">
        <v>47</v>
      </c>
      <c r="V206" t="s" s="411">
        <v>2000</v>
      </c>
      <c r="W206" t="s" s="411">
        <v>2070</v>
      </c>
      <c r="X206" s="412">
        <f>IF($W206="Critical Importance",20,IF($W206="Minor Importance",5,10))</f>
        <v>10</v>
      </c>
    </row>
    <row r="207" ht="77.1" customHeight="1">
      <c r="A207" t="s" s="411">
        <v>668</v>
      </c>
      <c r="B207" t="s" s="411">
        <v>2778</v>
      </c>
      <c r="C207" s="412">
        <v>0</v>
      </c>
      <c r="D207" s="412">
        <v>0</v>
      </c>
      <c r="E207" s="412">
        <v>0</v>
      </c>
      <c r="F207" s="412">
        <v>0</v>
      </c>
      <c r="G207" s="412">
        <v>0</v>
      </c>
      <c r="H207" s="412">
        <v>1</v>
      </c>
      <c r="I207" s="412">
        <v>0</v>
      </c>
      <c r="J207" s="412">
        <v>1</v>
      </c>
      <c r="K207" s="413"/>
      <c r="L207" t="s" s="411">
        <v>2754</v>
      </c>
      <c r="M207" t="s" s="411">
        <v>2000</v>
      </c>
      <c r="N207" t="s" s="411">
        <v>2755</v>
      </c>
      <c r="O207" t="s" s="411">
        <v>2756</v>
      </c>
      <c r="P207" s="413"/>
      <c r="Q207" s="413"/>
      <c r="R207" s="413"/>
      <c r="S207" t="s" s="411">
        <v>2757</v>
      </c>
      <c r="T207" t="s" s="411">
        <v>2758</v>
      </c>
      <c r="U207" t="s" s="411">
        <v>47</v>
      </c>
      <c r="V207" t="s" s="411">
        <v>2000</v>
      </c>
      <c r="W207" t="s" s="411">
        <v>2070</v>
      </c>
      <c r="X207" s="412">
        <f>IF($W207="Critical Importance",20,IF($W207="Minor Importance",5,10))</f>
        <v>10</v>
      </c>
    </row>
    <row r="208" ht="77.1" customHeight="1">
      <c r="A208" t="s" s="411">
        <v>670</v>
      </c>
      <c r="B208" t="s" s="411">
        <v>2779</v>
      </c>
      <c r="C208" s="412">
        <v>0</v>
      </c>
      <c r="D208" s="412">
        <v>0</v>
      </c>
      <c r="E208" s="412">
        <v>0</v>
      </c>
      <c r="F208" s="412">
        <v>0</v>
      </c>
      <c r="G208" s="412">
        <v>0</v>
      </c>
      <c r="H208" s="412">
        <v>1</v>
      </c>
      <c r="I208" s="412">
        <v>0</v>
      </c>
      <c r="J208" s="412">
        <v>1</v>
      </c>
      <c r="K208" s="413"/>
      <c r="L208" t="s" s="411">
        <v>2754</v>
      </c>
      <c r="M208" t="s" s="411">
        <v>2000</v>
      </c>
      <c r="N208" t="s" s="411">
        <v>2755</v>
      </c>
      <c r="O208" t="s" s="411">
        <v>2756</v>
      </c>
      <c r="P208" s="413"/>
      <c r="Q208" s="413"/>
      <c r="R208" s="413"/>
      <c r="S208" t="s" s="411">
        <v>2757</v>
      </c>
      <c r="T208" t="s" s="411">
        <v>2758</v>
      </c>
      <c r="U208" t="s" s="411">
        <v>47</v>
      </c>
      <c r="V208" t="s" s="411">
        <v>2000</v>
      </c>
      <c r="W208" t="s" s="411">
        <v>2070</v>
      </c>
      <c r="X208" s="412">
        <f>IF($W208="Critical Importance",20,IF($W208="Minor Importance",5,10))</f>
        <v>10</v>
      </c>
    </row>
    <row r="209" ht="77.1" customHeight="1">
      <c r="A209" t="s" s="411">
        <v>672</v>
      </c>
      <c r="B209" t="s" s="411">
        <v>2780</v>
      </c>
      <c r="C209" s="412">
        <v>0</v>
      </c>
      <c r="D209" s="412">
        <v>0</v>
      </c>
      <c r="E209" s="412">
        <v>0</v>
      </c>
      <c r="F209" s="412">
        <v>0</v>
      </c>
      <c r="G209" s="412">
        <v>0</v>
      </c>
      <c r="H209" s="412">
        <v>1</v>
      </c>
      <c r="I209" s="412">
        <v>0</v>
      </c>
      <c r="J209" s="412">
        <v>1</v>
      </c>
      <c r="K209" s="413"/>
      <c r="L209" t="s" s="411">
        <v>2754</v>
      </c>
      <c r="M209" t="s" s="411">
        <v>2000</v>
      </c>
      <c r="N209" t="s" s="411">
        <v>2755</v>
      </c>
      <c r="O209" t="s" s="411">
        <v>2756</v>
      </c>
      <c r="P209" t="s" s="411">
        <v>2781</v>
      </c>
      <c r="Q209" t="s" s="411">
        <v>2781</v>
      </c>
      <c r="R209" s="413"/>
      <c r="S209" t="s" s="411">
        <v>2757</v>
      </c>
      <c r="T209" t="s" s="411">
        <v>2758</v>
      </c>
      <c r="U209" t="s" s="411">
        <v>47</v>
      </c>
      <c r="V209" t="s" s="411">
        <v>2000</v>
      </c>
      <c r="W209" t="s" s="411">
        <v>2070</v>
      </c>
      <c r="X209" s="412">
        <f>IF($W209="Critical Importance",20,IF($W209="Minor Importance",5,10))</f>
        <v>10</v>
      </c>
    </row>
    <row r="210" ht="77.1" customHeight="1">
      <c r="A210" t="s" s="411">
        <v>674</v>
      </c>
      <c r="B210" t="s" s="411">
        <v>2782</v>
      </c>
      <c r="C210" s="412">
        <v>0</v>
      </c>
      <c r="D210" s="412">
        <v>0</v>
      </c>
      <c r="E210" s="412">
        <v>0</v>
      </c>
      <c r="F210" s="412">
        <v>0</v>
      </c>
      <c r="G210" s="412">
        <v>0</v>
      </c>
      <c r="H210" s="412">
        <v>1</v>
      </c>
      <c r="I210" s="412">
        <v>0</v>
      </c>
      <c r="J210" s="412">
        <v>1</v>
      </c>
      <c r="K210" s="413"/>
      <c r="L210" t="s" s="411">
        <v>2754</v>
      </c>
      <c r="M210" t="s" s="411">
        <v>2000</v>
      </c>
      <c r="N210" t="s" s="411">
        <v>2755</v>
      </c>
      <c r="O210" t="s" s="411">
        <v>2756</v>
      </c>
      <c r="P210" s="413"/>
      <c r="Q210" s="413"/>
      <c r="R210" s="413"/>
      <c r="S210" t="s" s="411">
        <v>2757</v>
      </c>
      <c r="T210" t="s" s="411">
        <v>2758</v>
      </c>
      <c r="U210" t="s" s="411">
        <v>47</v>
      </c>
      <c r="V210" t="s" s="411">
        <v>2000</v>
      </c>
      <c r="W210" t="s" s="411">
        <v>2070</v>
      </c>
      <c r="X210" s="412">
        <f>IF($W210="Critical Importance",20,IF($W210="Minor Importance",5,10))</f>
        <v>10</v>
      </c>
    </row>
    <row r="211" ht="77.1" customHeight="1">
      <c r="A211" t="s" s="411">
        <v>676</v>
      </c>
      <c r="B211" t="s" s="411">
        <v>2783</v>
      </c>
      <c r="C211" s="412">
        <v>0</v>
      </c>
      <c r="D211" s="412">
        <v>0</v>
      </c>
      <c r="E211" s="412">
        <v>0</v>
      </c>
      <c r="F211" s="412">
        <v>0</v>
      </c>
      <c r="G211" s="412">
        <v>0</v>
      </c>
      <c r="H211" s="412">
        <v>1</v>
      </c>
      <c r="I211" s="412">
        <v>0</v>
      </c>
      <c r="J211" s="412">
        <v>1</v>
      </c>
      <c r="K211" s="413"/>
      <c r="L211" t="s" s="411">
        <v>2754</v>
      </c>
      <c r="M211" t="s" s="411">
        <v>2000</v>
      </c>
      <c r="N211" t="s" s="411">
        <v>2755</v>
      </c>
      <c r="O211" t="s" s="411">
        <v>2756</v>
      </c>
      <c r="P211" s="413"/>
      <c r="Q211" s="413"/>
      <c r="R211" s="413"/>
      <c r="S211" t="s" s="411">
        <v>2757</v>
      </c>
      <c r="T211" t="s" s="411">
        <v>2758</v>
      </c>
      <c r="U211" t="s" s="411">
        <v>47</v>
      </c>
      <c r="V211" t="s" s="411">
        <v>2000</v>
      </c>
      <c r="W211" t="s" s="411">
        <v>2070</v>
      </c>
      <c r="X211" s="412">
        <f>IF($W211="Critical Importance",20,IF($W211="Minor Importance",5,10))</f>
        <v>10</v>
      </c>
    </row>
    <row r="212" ht="77.1" customHeight="1">
      <c r="A212" t="s" s="411">
        <v>678</v>
      </c>
      <c r="B212" t="s" s="411">
        <v>2784</v>
      </c>
      <c r="C212" s="412">
        <v>0</v>
      </c>
      <c r="D212" s="412">
        <v>0</v>
      </c>
      <c r="E212" s="412">
        <v>0</v>
      </c>
      <c r="F212" s="412">
        <v>0</v>
      </c>
      <c r="G212" s="412">
        <v>0</v>
      </c>
      <c r="H212" s="412">
        <v>1</v>
      </c>
      <c r="I212" s="412">
        <v>0</v>
      </c>
      <c r="J212" s="412">
        <v>1</v>
      </c>
      <c r="K212" s="413"/>
      <c r="L212" t="s" s="411">
        <v>2754</v>
      </c>
      <c r="M212" t="s" s="411">
        <v>2000</v>
      </c>
      <c r="N212" t="s" s="411">
        <v>2755</v>
      </c>
      <c r="O212" t="s" s="411">
        <v>2756</v>
      </c>
      <c r="P212" s="413"/>
      <c r="Q212" s="413"/>
      <c r="R212" s="413"/>
      <c r="S212" t="s" s="411">
        <v>2757</v>
      </c>
      <c r="T212" t="s" s="411">
        <v>2758</v>
      </c>
      <c r="U212" t="s" s="411">
        <v>47</v>
      </c>
      <c r="V212" t="s" s="411">
        <v>2000</v>
      </c>
      <c r="W212" t="s" s="411">
        <v>2070</v>
      </c>
      <c r="X212" s="412">
        <f>IF($W212="Critical Importance",20,IF($W212="Minor Importance",5,10))</f>
        <v>10</v>
      </c>
    </row>
    <row r="213" ht="77.1" customHeight="1">
      <c r="A213" t="s" s="411">
        <v>680</v>
      </c>
      <c r="B213" t="s" s="411">
        <v>2785</v>
      </c>
      <c r="C213" s="412">
        <v>0</v>
      </c>
      <c r="D213" s="412">
        <v>0</v>
      </c>
      <c r="E213" s="412">
        <v>0</v>
      </c>
      <c r="F213" s="412">
        <v>0</v>
      </c>
      <c r="G213" s="412">
        <v>0</v>
      </c>
      <c r="H213" s="412">
        <v>1</v>
      </c>
      <c r="I213" s="412">
        <v>0</v>
      </c>
      <c r="J213" s="412">
        <v>1</v>
      </c>
      <c r="K213" s="413"/>
      <c r="L213" t="s" s="411">
        <v>2754</v>
      </c>
      <c r="M213" t="s" s="411">
        <v>2000</v>
      </c>
      <c r="N213" t="s" s="411">
        <v>2755</v>
      </c>
      <c r="O213" t="s" s="411">
        <v>2756</v>
      </c>
      <c r="P213" s="413"/>
      <c r="Q213" s="413"/>
      <c r="R213" s="413"/>
      <c r="S213" t="s" s="411">
        <v>2757</v>
      </c>
      <c r="T213" t="s" s="411">
        <v>2758</v>
      </c>
      <c r="U213" t="s" s="411">
        <v>47</v>
      </c>
      <c r="V213" t="s" s="411">
        <v>2000</v>
      </c>
      <c r="W213" t="s" s="411">
        <v>2070</v>
      </c>
      <c r="X213" s="412">
        <f>IF($W213="Critical Importance",20,IF($W213="Minor Importance",5,10))</f>
        <v>10</v>
      </c>
    </row>
    <row r="214" ht="77.1" customHeight="1">
      <c r="A214" t="s" s="411">
        <v>682</v>
      </c>
      <c r="B214" t="s" s="411">
        <v>2786</v>
      </c>
      <c r="C214" s="412">
        <v>0</v>
      </c>
      <c r="D214" s="412">
        <v>0</v>
      </c>
      <c r="E214" s="412">
        <v>0</v>
      </c>
      <c r="F214" s="412">
        <v>0</v>
      </c>
      <c r="G214" s="412">
        <v>0</v>
      </c>
      <c r="H214" s="412">
        <v>1</v>
      </c>
      <c r="I214" s="412">
        <v>0</v>
      </c>
      <c r="J214" s="412">
        <v>1</v>
      </c>
      <c r="K214" s="413"/>
      <c r="L214" t="s" s="411">
        <v>2754</v>
      </c>
      <c r="M214" t="s" s="411">
        <v>2000</v>
      </c>
      <c r="N214" t="s" s="411">
        <v>2755</v>
      </c>
      <c r="O214" t="s" s="411">
        <v>2756</v>
      </c>
      <c r="P214" s="413"/>
      <c r="Q214" s="413"/>
      <c r="R214" s="413"/>
      <c r="S214" t="s" s="411">
        <v>2757</v>
      </c>
      <c r="T214" t="s" s="411">
        <v>2758</v>
      </c>
      <c r="U214" t="s" s="411">
        <v>47</v>
      </c>
      <c r="V214" t="s" s="411">
        <v>2000</v>
      </c>
      <c r="W214" t="s" s="411">
        <v>2070</v>
      </c>
      <c r="X214" s="412">
        <f>IF($W214="Critical Importance",20,IF($W214="Minor Importance",5,10))</f>
        <v>10</v>
      </c>
    </row>
    <row r="215" ht="77.1" customHeight="1">
      <c r="A215" t="s" s="411">
        <v>684</v>
      </c>
      <c r="B215" t="s" s="411">
        <v>2787</v>
      </c>
      <c r="C215" s="412">
        <v>0</v>
      </c>
      <c r="D215" s="412">
        <v>0</v>
      </c>
      <c r="E215" s="412">
        <v>0</v>
      </c>
      <c r="F215" s="412">
        <v>0</v>
      </c>
      <c r="G215" s="412">
        <v>0</v>
      </c>
      <c r="H215" s="412">
        <v>1</v>
      </c>
      <c r="I215" s="412">
        <v>0</v>
      </c>
      <c r="J215" s="412">
        <v>1</v>
      </c>
      <c r="K215" s="413"/>
      <c r="L215" t="s" s="411">
        <v>2754</v>
      </c>
      <c r="M215" t="s" s="411">
        <v>2000</v>
      </c>
      <c r="N215" t="s" s="411">
        <v>2755</v>
      </c>
      <c r="O215" t="s" s="411">
        <v>2756</v>
      </c>
      <c r="P215" s="413"/>
      <c r="Q215" s="413"/>
      <c r="R215" s="413"/>
      <c r="S215" t="s" s="411">
        <v>2757</v>
      </c>
      <c r="T215" t="s" s="411">
        <v>2758</v>
      </c>
      <c r="U215" t="s" s="411">
        <v>47</v>
      </c>
      <c r="V215" t="s" s="411">
        <v>2000</v>
      </c>
      <c r="W215" t="s" s="411">
        <v>2021</v>
      </c>
      <c r="X215" s="412">
        <f>IF($W215="Critical Importance",20,IF($W215="Minor Importance",5,10))</f>
        <v>5</v>
      </c>
    </row>
    <row r="216" ht="60.75" customHeight="1">
      <c r="A216" t="s" s="411">
        <v>687</v>
      </c>
      <c r="B216" t="s" s="411">
        <v>2788</v>
      </c>
      <c r="C216" s="412">
        <v>0</v>
      </c>
      <c r="D216" s="412">
        <v>0</v>
      </c>
      <c r="E216" s="412">
        <v>0</v>
      </c>
      <c r="F216" s="412">
        <v>0</v>
      </c>
      <c r="G216" s="412">
        <v>0</v>
      </c>
      <c r="H216" s="412">
        <v>1</v>
      </c>
      <c r="I216" s="412">
        <v>0</v>
      </c>
      <c r="J216" s="412">
        <v>1</v>
      </c>
      <c r="K216" s="413"/>
      <c r="L216" t="s" s="411">
        <v>2183</v>
      </c>
      <c r="M216" t="s" s="411">
        <v>2000</v>
      </c>
      <c r="N216" t="s" s="411">
        <v>2789</v>
      </c>
      <c r="O216" t="s" s="411">
        <v>2790</v>
      </c>
      <c r="P216" s="413"/>
      <c r="Q216" s="413"/>
      <c r="R216" s="413"/>
      <c r="S216" t="s" s="411">
        <v>2791</v>
      </c>
      <c r="T216" t="s" s="411">
        <v>2792</v>
      </c>
      <c r="U216" t="s" s="411">
        <v>47</v>
      </c>
      <c r="V216" t="s" s="411">
        <v>2000</v>
      </c>
      <c r="W216" t="s" s="411">
        <v>2016</v>
      </c>
      <c r="X216" s="412">
        <f>IF($W216="Critical Importance",20,IF($W216="Minor Importance",5,10))</f>
        <v>20</v>
      </c>
    </row>
    <row r="217" ht="57" customHeight="1">
      <c r="A217" t="s" s="411">
        <v>690</v>
      </c>
      <c r="B217" t="s" s="411">
        <v>2793</v>
      </c>
      <c r="C217" s="412">
        <v>0</v>
      </c>
      <c r="D217" s="412">
        <v>0</v>
      </c>
      <c r="E217" s="412">
        <v>0</v>
      </c>
      <c r="F217" s="412">
        <v>0</v>
      </c>
      <c r="G217" s="412">
        <v>0</v>
      </c>
      <c r="H217" s="412">
        <v>1</v>
      </c>
      <c r="I217" s="412">
        <v>0</v>
      </c>
      <c r="J217" s="412">
        <v>1</v>
      </c>
      <c r="K217" s="413"/>
      <c r="L217" t="s" s="411">
        <v>2183</v>
      </c>
      <c r="M217" t="s" s="411">
        <v>2000</v>
      </c>
      <c r="N217" t="s" s="411">
        <v>2789</v>
      </c>
      <c r="O217" t="s" s="411">
        <v>2790</v>
      </c>
      <c r="P217" s="413"/>
      <c r="Q217" s="413"/>
      <c r="R217" s="413"/>
      <c r="S217" t="s" s="411">
        <v>2791</v>
      </c>
      <c r="T217" t="s" s="411">
        <v>2792</v>
      </c>
      <c r="U217" t="s" s="411">
        <v>59</v>
      </c>
      <c r="V217" t="s" s="411">
        <v>2000</v>
      </c>
      <c r="W217" t="s" s="411">
        <v>2016</v>
      </c>
      <c r="X217" s="412">
        <f>IF($W217="Critical Importance",20,IF($W217="Minor Importance",5,10))</f>
        <v>20</v>
      </c>
    </row>
    <row r="218" ht="57" customHeight="1">
      <c r="A218" t="s" s="411">
        <v>692</v>
      </c>
      <c r="B218" t="s" s="411">
        <v>2794</v>
      </c>
      <c r="C218" s="412">
        <v>0</v>
      </c>
      <c r="D218" s="412">
        <v>0</v>
      </c>
      <c r="E218" s="412">
        <v>0</v>
      </c>
      <c r="F218" s="412">
        <v>0</v>
      </c>
      <c r="G218" s="412">
        <v>0</v>
      </c>
      <c r="H218" s="412">
        <v>1</v>
      </c>
      <c r="I218" s="412">
        <v>0</v>
      </c>
      <c r="J218" s="412">
        <v>1</v>
      </c>
      <c r="K218" s="413"/>
      <c r="L218" t="s" s="411">
        <v>2183</v>
      </c>
      <c r="M218" t="s" s="411">
        <v>2000</v>
      </c>
      <c r="N218" t="s" s="411">
        <v>2789</v>
      </c>
      <c r="O218" t="s" s="411">
        <v>2790</v>
      </c>
      <c r="P218" s="413"/>
      <c r="Q218" s="413"/>
      <c r="R218" s="413"/>
      <c r="S218" t="s" s="411">
        <v>2791</v>
      </c>
      <c r="T218" t="s" s="411">
        <v>2792</v>
      </c>
      <c r="U218" t="s" s="411">
        <v>59</v>
      </c>
      <c r="V218" t="s" s="411">
        <v>2000</v>
      </c>
      <c r="W218" t="s" s="411">
        <v>2016</v>
      </c>
      <c r="X218" s="412">
        <f>IF($W218="Critical Importance",20,IF($W218="Minor Importance",5,10))</f>
        <v>20</v>
      </c>
    </row>
    <row r="219" ht="57" customHeight="1">
      <c r="A219" t="s" s="411">
        <v>694</v>
      </c>
      <c r="B219" t="s" s="411">
        <v>2795</v>
      </c>
      <c r="C219" s="412">
        <v>0</v>
      </c>
      <c r="D219" s="412">
        <v>0</v>
      </c>
      <c r="E219" s="412">
        <v>0</v>
      </c>
      <c r="F219" s="412">
        <v>0</v>
      </c>
      <c r="G219" s="412">
        <v>0</v>
      </c>
      <c r="H219" s="412">
        <v>1</v>
      </c>
      <c r="I219" s="412">
        <v>0</v>
      </c>
      <c r="J219" s="412">
        <v>1</v>
      </c>
      <c r="K219" s="413"/>
      <c r="L219" t="s" s="411">
        <v>2183</v>
      </c>
      <c r="M219" t="s" s="411">
        <v>2000</v>
      </c>
      <c r="N219" t="s" s="411">
        <v>2789</v>
      </c>
      <c r="O219" t="s" s="411">
        <v>2790</v>
      </c>
      <c r="P219" s="413"/>
      <c r="Q219" s="413"/>
      <c r="R219" s="413"/>
      <c r="S219" t="s" s="411">
        <v>2791</v>
      </c>
      <c r="T219" t="s" s="411">
        <v>2792</v>
      </c>
      <c r="U219" t="s" s="411">
        <v>47</v>
      </c>
      <c r="V219" t="s" s="411">
        <v>2000</v>
      </c>
      <c r="W219" t="s" s="411">
        <v>2070</v>
      </c>
      <c r="X219" s="412">
        <f>IF($W219="Critical Importance",20,IF($W219="Minor Importance",5,10))</f>
        <v>10</v>
      </c>
    </row>
    <row r="220" ht="57" customHeight="1">
      <c r="A220" t="s" s="411">
        <v>696</v>
      </c>
      <c r="B220" t="s" s="411">
        <v>2796</v>
      </c>
      <c r="C220" s="412">
        <v>0</v>
      </c>
      <c r="D220" s="412">
        <v>0</v>
      </c>
      <c r="E220" s="412">
        <v>0</v>
      </c>
      <c r="F220" s="412">
        <v>0</v>
      </c>
      <c r="G220" s="412">
        <v>0</v>
      </c>
      <c r="H220" s="412">
        <v>1</v>
      </c>
      <c r="I220" s="412">
        <v>0</v>
      </c>
      <c r="J220" s="412">
        <v>1</v>
      </c>
      <c r="K220" s="413"/>
      <c r="L220" t="s" s="411">
        <v>2183</v>
      </c>
      <c r="M220" t="s" s="411">
        <v>2000</v>
      </c>
      <c r="N220" t="s" s="411">
        <v>2789</v>
      </c>
      <c r="O220" t="s" s="411">
        <v>2790</v>
      </c>
      <c r="P220" s="413"/>
      <c r="Q220" s="413"/>
      <c r="R220" s="413"/>
      <c r="S220" t="s" s="411">
        <v>2791</v>
      </c>
      <c r="T220" t="s" s="411">
        <v>2792</v>
      </c>
      <c r="U220" t="s" s="411">
        <v>47</v>
      </c>
      <c r="V220" t="s" s="411">
        <v>2000</v>
      </c>
      <c r="W220" t="s" s="411">
        <v>2070</v>
      </c>
      <c r="X220" s="412">
        <f>IF($W220="Critical Importance",20,IF($W220="Minor Importance",5,10))</f>
        <v>10</v>
      </c>
    </row>
    <row r="221" ht="57" customHeight="1">
      <c r="A221" t="s" s="411">
        <v>698</v>
      </c>
      <c r="B221" t="s" s="411">
        <v>2797</v>
      </c>
      <c r="C221" s="412">
        <v>0</v>
      </c>
      <c r="D221" s="412">
        <v>0</v>
      </c>
      <c r="E221" s="412">
        <v>0</v>
      </c>
      <c r="F221" s="412">
        <v>0</v>
      </c>
      <c r="G221" s="412">
        <v>0</v>
      </c>
      <c r="H221" s="412">
        <v>1</v>
      </c>
      <c r="I221" s="412">
        <v>0</v>
      </c>
      <c r="J221" s="412">
        <v>1</v>
      </c>
      <c r="K221" s="413"/>
      <c r="L221" t="s" s="411">
        <v>2183</v>
      </c>
      <c r="M221" t="s" s="411">
        <v>2000</v>
      </c>
      <c r="N221" t="s" s="411">
        <v>2789</v>
      </c>
      <c r="O221" t="s" s="411">
        <v>2790</v>
      </c>
      <c r="P221" s="413"/>
      <c r="Q221" s="413"/>
      <c r="R221" s="413"/>
      <c r="S221" t="s" s="411">
        <v>2791</v>
      </c>
      <c r="T221" t="s" s="411">
        <v>2792</v>
      </c>
      <c r="U221" t="s" s="411">
        <v>47</v>
      </c>
      <c r="V221" t="s" s="411">
        <v>2000</v>
      </c>
      <c r="W221" t="s" s="411">
        <v>2070</v>
      </c>
      <c r="X221" s="412">
        <f>IF($W221="Critical Importance",20,IF($W221="Minor Importance",5,10))</f>
        <v>10</v>
      </c>
    </row>
    <row r="222" ht="57" customHeight="1">
      <c r="A222" t="s" s="411">
        <v>700</v>
      </c>
      <c r="B222" t="s" s="411">
        <v>2798</v>
      </c>
      <c r="C222" s="412">
        <v>0</v>
      </c>
      <c r="D222" s="412">
        <v>0</v>
      </c>
      <c r="E222" s="412">
        <v>0</v>
      </c>
      <c r="F222" s="412">
        <v>0</v>
      </c>
      <c r="G222" s="412">
        <v>0</v>
      </c>
      <c r="H222" s="412">
        <v>1</v>
      </c>
      <c r="I222" s="412">
        <v>0</v>
      </c>
      <c r="J222" s="412">
        <v>1</v>
      </c>
      <c r="K222" s="413"/>
      <c r="L222" t="s" s="411">
        <v>2183</v>
      </c>
      <c r="M222" t="s" s="411">
        <v>2000</v>
      </c>
      <c r="N222" t="s" s="411">
        <v>2789</v>
      </c>
      <c r="O222" t="s" s="411">
        <v>2790</v>
      </c>
      <c r="P222" s="413"/>
      <c r="Q222" s="413"/>
      <c r="R222" s="413"/>
      <c r="S222" t="s" s="411">
        <v>2791</v>
      </c>
      <c r="T222" t="s" s="411">
        <v>2792</v>
      </c>
      <c r="U222" t="s" s="411">
        <v>47</v>
      </c>
      <c r="V222" t="s" s="411">
        <v>2000</v>
      </c>
      <c r="W222" t="s" s="411">
        <v>2070</v>
      </c>
      <c r="X222" s="412">
        <f>IF($W222="Critical Importance",20,IF($W222="Minor Importance",5,10))</f>
        <v>10</v>
      </c>
    </row>
    <row r="223" ht="57" customHeight="1">
      <c r="A223" t="s" s="411">
        <v>702</v>
      </c>
      <c r="B223" t="s" s="411">
        <v>2799</v>
      </c>
      <c r="C223" s="412">
        <v>0</v>
      </c>
      <c r="D223" s="412">
        <v>0</v>
      </c>
      <c r="E223" s="412">
        <v>0</v>
      </c>
      <c r="F223" s="412">
        <v>0</v>
      </c>
      <c r="G223" s="412">
        <v>0</v>
      </c>
      <c r="H223" s="412">
        <v>1</v>
      </c>
      <c r="I223" s="412">
        <v>0</v>
      </c>
      <c r="J223" s="412">
        <v>1</v>
      </c>
      <c r="K223" s="413"/>
      <c r="L223" t="s" s="411">
        <v>2183</v>
      </c>
      <c r="M223" t="s" s="411">
        <v>2000</v>
      </c>
      <c r="N223" t="s" s="411">
        <v>2789</v>
      </c>
      <c r="O223" t="s" s="411">
        <v>2790</v>
      </c>
      <c r="P223" s="413"/>
      <c r="Q223" s="413"/>
      <c r="R223" s="413"/>
      <c r="S223" t="s" s="411">
        <v>2791</v>
      </c>
      <c r="T223" t="s" s="411">
        <v>2792</v>
      </c>
      <c r="U223" t="s" s="411">
        <v>47</v>
      </c>
      <c r="V223" t="s" s="411">
        <v>2000</v>
      </c>
      <c r="W223" t="s" s="411">
        <v>2070</v>
      </c>
      <c r="X223" s="412">
        <f>IF($W223="Critical Importance",20,IF($W223="Minor Importance",5,10))</f>
        <v>10</v>
      </c>
    </row>
    <row r="224" ht="57" customHeight="1">
      <c r="A224" t="s" s="411">
        <v>704</v>
      </c>
      <c r="B224" t="s" s="411">
        <v>2800</v>
      </c>
      <c r="C224" s="412">
        <v>0</v>
      </c>
      <c r="D224" s="412">
        <v>0</v>
      </c>
      <c r="E224" s="412">
        <v>0</v>
      </c>
      <c r="F224" s="412">
        <v>0</v>
      </c>
      <c r="G224" s="412">
        <v>0</v>
      </c>
      <c r="H224" s="412">
        <v>1</v>
      </c>
      <c r="I224" s="412">
        <v>0</v>
      </c>
      <c r="J224" s="412">
        <v>1</v>
      </c>
      <c r="K224" s="413"/>
      <c r="L224" t="s" s="411">
        <v>1998</v>
      </c>
      <c r="M224" t="s" s="411">
        <v>2000</v>
      </c>
      <c r="N224" t="s" s="411">
        <v>2789</v>
      </c>
      <c r="O224" t="s" s="411">
        <v>2790</v>
      </c>
      <c r="P224" s="413"/>
      <c r="Q224" s="413"/>
      <c r="R224" s="413"/>
      <c r="S224" t="s" s="411">
        <v>2791</v>
      </c>
      <c r="T224" t="s" s="411">
        <v>2792</v>
      </c>
      <c r="U224" t="s" s="411">
        <v>1998</v>
      </c>
      <c r="V224" t="s" s="411">
        <v>2000</v>
      </c>
      <c r="W224" t="s" s="411">
        <v>2021</v>
      </c>
      <c r="X224" s="412">
        <f>IF($W224="Critical Importance",20,IF($W224="Minor Importance",5,10))</f>
        <v>5</v>
      </c>
    </row>
    <row r="225" ht="57" customHeight="1">
      <c r="A225" t="s" s="411">
        <v>706</v>
      </c>
      <c r="B225" t="s" s="411">
        <v>2801</v>
      </c>
      <c r="C225" s="412">
        <v>0</v>
      </c>
      <c r="D225" s="412">
        <v>0</v>
      </c>
      <c r="E225" s="412">
        <v>0</v>
      </c>
      <c r="F225" s="412">
        <v>0</v>
      </c>
      <c r="G225" s="412">
        <v>0</v>
      </c>
      <c r="H225" s="412">
        <v>1</v>
      </c>
      <c r="I225" s="412">
        <v>0</v>
      </c>
      <c r="J225" s="412">
        <v>1</v>
      </c>
      <c r="K225" s="413"/>
      <c r="L225" t="s" s="411">
        <v>2183</v>
      </c>
      <c r="M225" t="s" s="411">
        <v>2000</v>
      </c>
      <c r="N225" t="s" s="411">
        <v>2789</v>
      </c>
      <c r="O225" t="s" s="411">
        <v>2790</v>
      </c>
      <c r="P225" s="413"/>
      <c r="Q225" s="413"/>
      <c r="R225" s="413"/>
      <c r="S225" t="s" s="411">
        <v>2791</v>
      </c>
      <c r="T225" t="s" s="411">
        <v>2792</v>
      </c>
      <c r="U225" t="s" s="411">
        <v>47</v>
      </c>
      <c r="V225" t="s" s="411">
        <v>2000</v>
      </c>
      <c r="W225" t="s" s="411">
        <v>2021</v>
      </c>
      <c r="X225" s="412">
        <f>IF($W225="Critical Importance",20,IF($W225="Minor Importance",5,10))</f>
        <v>5</v>
      </c>
    </row>
    <row r="226" ht="57" customHeight="1">
      <c r="A226" t="s" s="411">
        <v>708</v>
      </c>
      <c r="B226" t="s" s="411">
        <v>2802</v>
      </c>
      <c r="C226" s="412">
        <v>0</v>
      </c>
      <c r="D226" s="412">
        <v>0</v>
      </c>
      <c r="E226" s="412">
        <v>0</v>
      </c>
      <c r="F226" s="412">
        <v>0</v>
      </c>
      <c r="G226" s="412">
        <v>0</v>
      </c>
      <c r="H226" s="412">
        <v>1</v>
      </c>
      <c r="I226" s="412">
        <v>0</v>
      </c>
      <c r="J226" s="412">
        <v>1</v>
      </c>
      <c r="K226" s="413"/>
      <c r="L226" t="s" s="411">
        <v>2183</v>
      </c>
      <c r="M226" t="s" s="411">
        <v>2000</v>
      </c>
      <c r="N226" t="s" s="411">
        <v>2789</v>
      </c>
      <c r="O226" t="s" s="411">
        <v>2790</v>
      </c>
      <c r="P226" s="413"/>
      <c r="Q226" s="413"/>
      <c r="R226" s="413"/>
      <c r="S226" t="s" s="411">
        <v>2791</v>
      </c>
      <c r="T226" t="s" s="411">
        <v>2792</v>
      </c>
      <c r="U226" t="s" s="411">
        <v>47</v>
      </c>
      <c r="V226" t="s" s="411">
        <v>2000</v>
      </c>
      <c r="W226" t="s" s="411">
        <v>2021</v>
      </c>
      <c r="X226" s="412">
        <f>IF($W226="Critical Importance",20,IF($W226="Minor Importance",5,10))</f>
        <v>5</v>
      </c>
    </row>
    <row r="227" ht="71.25" customHeight="1">
      <c r="A227" t="s" s="411">
        <v>710</v>
      </c>
      <c r="B227" t="s" s="411">
        <v>2803</v>
      </c>
      <c r="C227" s="412">
        <v>0</v>
      </c>
      <c r="D227" s="412">
        <v>0</v>
      </c>
      <c r="E227" s="412">
        <v>0</v>
      </c>
      <c r="F227" s="412">
        <v>0</v>
      </c>
      <c r="G227" s="412">
        <v>0</v>
      </c>
      <c r="H227" s="412">
        <v>1</v>
      </c>
      <c r="I227" s="412">
        <v>0</v>
      </c>
      <c r="J227" s="412">
        <v>1</v>
      </c>
      <c r="K227" s="413"/>
      <c r="L227" t="s" s="411">
        <v>1998</v>
      </c>
      <c r="M227" t="s" s="411">
        <v>2000</v>
      </c>
      <c r="N227" t="s" s="411">
        <v>2789</v>
      </c>
      <c r="O227" t="s" s="411">
        <v>2790</v>
      </c>
      <c r="P227" s="413"/>
      <c r="Q227" s="413"/>
      <c r="R227" s="413"/>
      <c r="S227" t="s" s="411">
        <v>2791</v>
      </c>
      <c r="T227" t="s" s="411">
        <v>2792</v>
      </c>
      <c r="U227" t="s" s="411">
        <v>1998</v>
      </c>
      <c r="V227" t="s" s="411">
        <v>2000</v>
      </c>
      <c r="W227" t="s" s="411">
        <v>2021</v>
      </c>
      <c r="X227" s="412">
        <f>IF($W227="Critical Importance",20,IF($W227="Minor Importance",5,10))</f>
        <v>5</v>
      </c>
    </row>
    <row r="228" ht="235.5" customHeight="1">
      <c r="A228" t="s" s="411">
        <v>713</v>
      </c>
      <c r="B228" t="s" s="411">
        <v>2804</v>
      </c>
      <c r="C228" s="412">
        <v>0</v>
      </c>
      <c r="D228" s="412">
        <v>0</v>
      </c>
      <c r="E228" s="412">
        <v>0</v>
      </c>
      <c r="F228" s="412">
        <v>0</v>
      </c>
      <c r="G228" s="412">
        <v>0</v>
      </c>
      <c r="H228" s="412">
        <v>1</v>
      </c>
      <c r="I228" s="412">
        <v>0</v>
      </c>
      <c r="J228" s="412">
        <v>0</v>
      </c>
      <c r="K228" s="413"/>
      <c r="L228" t="s" s="411">
        <v>2183</v>
      </c>
      <c r="M228" s="413"/>
      <c r="N228" t="s" s="411">
        <v>2805</v>
      </c>
      <c r="O228" s="413"/>
      <c r="P228" t="s" s="411">
        <v>2806</v>
      </c>
      <c r="Q228" t="s" s="411">
        <v>2807</v>
      </c>
      <c r="R228" s="413"/>
      <c r="S228" t="s" s="411">
        <v>2808</v>
      </c>
      <c r="T228" t="s" s="411">
        <v>2809</v>
      </c>
      <c r="U228" t="s" s="411">
        <v>47</v>
      </c>
      <c r="V228" s="413"/>
      <c r="W228" t="s" s="411">
        <v>2070</v>
      </c>
      <c r="X228" s="412">
        <f>IF($W228="Critical Importance",20,IF($W228="Minor Importance",5,10))</f>
        <v>10</v>
      </c>
    </row>
    <row r="229" ht="231" customHeight="1">
      <c r="A229" t="s" s="411">
        <v>716</v>
      </c>
      <c r="B229" t="s" s="411">
        <v>2810</v>
      </c>
      <c r="C229" s="412">
        <v>0</v>
      </c>
      <c r="D229" s="412">
        <v>0</v>
      </c>
      <c r="E229" s="412">
        <v>0</v>
      </c>
      <c r="F229" s="412">
        <v>0</v>
      </c>
      <c r="G229" s="412">
        <v>0</v>
      </c>
      <c r="H229" s="412">
        <v>1</v>
      </c>
      <c r="I229" s="412">
        <v>0</v>
      </c>
      <c r="J229" s="412">
        <v>0</v>
      </c>
      <c r="K229" s="413"/>
      <c r="L229" t="s" s="411">
        <v>2183</v>
      </c>
      <c r="M229" s="413"/>
      <c r="N229" t="s" s="411">
        <v>2805</v>
      </c>
      <c r="O229" s="413"/>
      <c r="P229" s="413"/>
      <c r="Q229" t="s" s="411">
        <v>2811</v>
      </c>
      <c r="R229" s="413"/>
      <c r="S229" t="s" s="411">
        <v>2812</v>
      </c>
      <c r="T229" t="s" s="411">
        <v>2813</v>
      </c>
      <c r="U229" t="s" s="411">
        <v>59</v>
      </c>
      <c r="V229" s="413"/>
      <c r="W229" t="s" s="411">
        <v>2070</v>
      </c>
      <c r="X229" s="412">
        <f>IF($W229="Critical Importance",20,IF($W229="Minor Importance",5,10))</f>
        <v>10</v>
      </c>
    </row>
    <row r="230" ht="213.75" customHeight="1">
      <c r="A230" t="s" s="411">
        <v>718</v>
      </c>
      <c r="B230" t="s" s="411">
        <v>2814</v>
      </c>
      <c r="C230" s="412">
        <v>0</v>
      </c>
      <c r="D230" s="412">
        <v>0</v>
      </c>
      <c r="E230" s="412">
        <v>0</v>
      </c>
      <c r="F230" s="412">
        <v>0</v>
      </c>
      <c r="G230" s="412">
        <v>0</v>
      </c>
      <c r="H230" s="412">
        <v>1</v>
      </c>
      <c r="I230" s="412">
        <v>0</v>
      </c>
      <c r="J230" s="412">
        <v>0</v>
      </c>
      <c r="K230" s="413"/>
      <c r="L230" t="s" s="411">
        <v>2183</v>
      </c>
      <c r="M230" s="413"/>
      <c r="N230" t="s" s="411">
        <v>2805</v>
      </c>
      <c r="O230" s="413"/>
      <c r="P230" t="s" s="411">
        <v>2815</v>
      </c>
      <c r="Q230" t="s" s="411">
        <v>2816</v>
      </c>
      <c r="R230" s="413"/>
      <c r="S230" t="s" s="411">
        <v>2817</v>
      </c>
      <c r="T230" t="s" s="411">
        <v>2818</v>
      </c>
      <c r="U230" t="s" s="411">
        <v>47</v>
      </c>
      <c r="V230" s="413"/>
      <c r="W230" t="s" s="411">
        <v>2070</v>
      </c>
      <c r="X230" s="412">
        <f>IF($W230="Critical Importance",20,IF($W230="Minor Importance",5,10))</f>
        <v>10</v>
      </c>
    </row>
    <row r="231" ht="228.75" customHeight="1">
      <c r="A231" t="s" s="411">
        <v>720</v>
      </c>
      <c r="B231" t="s" s="411">
        <v>2819</v>
      </c>
      <c r="C231" s="412">
        <v>0</v>
      </c>
      <c r="D231" s="412">
        <v>0</v>
      </c>
      <c r="E231" s="412">
        <v>0</v>
      </c>
      <c r="F231" s="412">
        <v>0</v>
      </c>
      <c r="G231" s="412">
        <v>0</v>
      </c>
      <c r="H231" s="412">
        <v>1</v>
      </c>
      <c r="I231" s="412">
        <v>0</v>
      </c>
      <c r="J231" s="412">
        <v>0</v>
      </c>
      <c r="K231" s="413"/>
      <c r="L231" t="s" s="411">
        <v>2183</v>
      </c>
      <c r="M231" s="413"/>
      <c r="N231" t="s" s="411">
        <v>2805</v>
      </c>
      <c r="O231" s="413"/>
      <c r="P231" s="413"/>
      <c r="Q231" t="s" s="411">
        <v>2811</v>
      </c>
      <c r="R231" s="413"/>
      <c r="S231" t="s" s="411">
        <v>2820</v>
      </c>
      <c r="T231" t="s" s="411">
        <v>2813</v>
      </c>
      <c r="U231" t="s" s="411">
        <v>59</v>
      </c>
      <c r="V231" s="413"/>
      <c r="W231" t="s" s="411">
        <v>2070</v>
      </c>
      <c r="X231" s="412">
        <f>IF($W231="Critical Importance",20,IF($W231="Minor Importance",5,10))</f>
        <v>10</v>
      </c>
    </row>
    <row r="232" ht="214.5" customHeight="1">
      <c r="A232" t="s" s="411">
        <v>722</v>
      </c>
      <c r="B232" t="s" s="411">
        <v>2821</v>
      </c>
      <c r="C232" s="412">
        <v>0</v>
      </c>
      <c r="D232" s="412">
        <v>0</v>
      </c>
      <c r="E232" s="412">
        <v>0</v>
      </c>
      <c r="F232" s="412">
        <v>0</v>
      </c>
      <c r="G232" s="412">
        <v>0</v>
      </c>
      <c r="H232" s="412">
        <v>1</v>
      </c>
      <c r="I232" s="412">
        <v>0</v>
      </c>
      <c r="J232" s="412">
        <v>0</v>
      </c>
      <c r="K232" s="413"/>
      <c r="L232" t="s" s="411">
        <v>2183</v>
      </c>
      <c r="M232" s="413"/>
      <c r="N232" t="s" s="411">
        <v>2805</v>
      </c>
      <c r="O232" s="413"/>
      <c r="P232" s="413"/>
      <c r="Q232" t="s" s="411">
        <v>2822</v>
      </c>
      <c r="R232" t="s" s="411">
        <v>2262</v>
      </c>
      <c r="S232" t="s" s="411">
        <v>2823</v>
      </c>
      <c r="T232" t="s" s="411">
        <v>2824</v>
      </c>
      <c r="U232" t="s" s="411">
        <v>47</v>
      </c>
      <c r="V232" s="413"/>
      <c r="W232" t="s" s="411">
        <v>2070</v>
      </c>
      <c r="X232" s="412">
        <f>IF($W232="Critical Importance",20,IF($W232="Minor Importance",5,10))</f>
        <v>10</v>
      </c>
    </row>
    <row r="233" ht="90" customHeight="1">
      <c r="A233" t="s" s="411">
        <v>724</v>
      </c>
      <c r="B233" t="s" s="411">
        <v>2825</v>
      </c>
      <c r="C233" s="412">
        <v>0</v>
      </c>
      <c r="D233" s="412">
        <v>0</v>
      </c>
      <c r="E233" s="412">
        <v>0</v>
      </c>
      <c r="F233" s="412">
        <v>0</v>
      </c>
      <c r="G233" s="412">
        <v>0</v>
      </c>
      <c r="H233" s="412">
        <v>1</v>
      </c>
      <c r="I233" s="412">
        <v>0</v>
      </c>
      <c r="J233" s="412">
        <v>0</v>
      </c>
      <c r="K233" s="413"/>
      <c r="L233" t="s" s="411">
        <v>2183</v>
      </c>
      <c r="M233" s="413"/>
      <c r="N233" t="s" s="411">
        <v>2805</v>
      </c>
      <c r="O233" s="413"/>
      <c r="P233" t="s" s="411">
        <v>2826</v>
      </c>
      <c r="Q233" t="s" s="411">
        <v>2827</v>
      </c>
      <c r="R233" s="413"/>
      <c r="S233" t="s" s="411">
        <v>2828</v>
      </c>
      <c r="T233" t="s" s="411">
        <v>2829</v>
      </c>
      <c r="U233" t="s" s="411">
        <v>47</v>
      </c>
      <c r="V233" s="413"/>
      <c r="W233" t="s" s="411">
        <v>2070</v>
      </c>
      <c r="X233" s="412">
        <f>IF($W233="Critical Importance",20,IF($W233="Minor Importance",5,10))</f>
        <v>10</v>
      </c>
    </row>
    <row r="234" ht="142.5" customHeight="1">
      <c r="A234" t="s" s="411">
        <v>726</v>
      </c>
      <c r="B234" t="s" s="411">
        <v>2830</v>
      </c>
      <c r="C234" s="412">
        <v>0</v>
      </c>
      <c r="D234" s="412">
        <v>0</v>
      </c>
      <c r="E234" s="412">
        <v>0</v>
      </c>
      <c r="F234" s="412">
        <v>0</v>
      </c>
      <c r="G234" s="412">
        <v>0</v>
      </c>
      <c r="H234" s="412">
        <v>1</v>
      </c>
      <c r="I234" s="412">
        <v>0</v>
      </c>
      <c r="J234" s="412">
        <v>0</v>
      </c>
      <c r="K234" s="413"/>
      <c r="L234" t="s" s="411">
        <v>2183</v>
      </c>
      <c r="M234" s="413"/>
      <c r="N234" t="s" s="411">
        <v>2805</v>
      </c>
      <c r="O234" s="413"/>
      <c r="P234" t="s" s="411">
        <v>2831</v>
      </c>
      <c r="Q234" t="s" s="411">
        <v>2832</v>
      </c>
      <c r="R234" s="413"/>
      <c r="S234" t="s" s="411">
        <v>2833</v>
      </c>
      <c r="T234" t="s" s="411">
        <v>2834</v>
      </c>
      <c r="U234" t="s" s="411">
        <v>47</v>
      </c>
      <c r="V234" s="413"/>
      <c r="W234" t="s" s="411">
        <v>2070</v>
      </c>
      <c r="X234" s="412">
        <f>IF($W234="Critical Importance",20,IF($W234="Minor Importance",5,10))</f>
        <v>10</v>
      </c>
    </row>
    <row r="235" ht="128.25" customHeight="1">
      <c r="A235" t="s" s="411">
        <v>728</v>
      </c>
      <c r="B235" t="s" s="411">
        <v>2835</v>
      </c>
      <c r="C235" s="412">
        <v>0</v>
      </c>
      <c r="D235" s="412">
        <v>0</v>
      </c>
      <c r="E235" s="412">
        <v>0</v>
      </c>
      <c r="F235" s="412">
        <v>0</v>
      </c>
      <c r="G235" s="412">
        <v>0</v>
      </c>
      <c r="H235" s="412">
        <v>1</v>
      </c>
      <c r="I235" s="412">
        <v>0</v>
      </c>
      <c r="J235" s="412">
        <v>0</v>
      </c>
      <c r="K235" s="413"/>
      <c r="L235" t="s" s="411">
        <v>1998</v>
      </c>
      <c r="M235" s="413"/>
      <c r="N235" t="s" s="411">
        <v>2805</v>
      </c>
      <c r="O235" t="s" s="411">
        <v>2836</v>
      </c>
      <c r="P235" s="413"/>
      <c r="Q235" s="413"/>
      <c r="R235" s="413"/>
      <c r="S235" t="s" s="411">
        <v>2837</v>
      </c>
      <c r="T235" t="s" s="411">
        <v>2838</v>
      </c>
      <c r="U235" t="s" s="411">
        <v>1998</v>
      </c>
      <c r="V235" s="413"/>
      <c r="W235" t="s" s="411">
        <v>2070</v>
      </c>
      <c r="X235" s="412">
        <f>IF($W235="Critical Importance",20,IF($W235="Minor Importance",5,10))</f>
        <v>10</v>
      </c>
    </row>
    <row r="236" ht="171" customHeight="1">
      <c r="A236" t="s" s="411">
        <v>730</v>
      </c>
      <c r="B236" t="s" s="411">
        <v>2839</v>
      </c>
      <c r="C236" s="412">
        <v>0</v>
      </c>
      <c r="D236" s="412">
        <v>0</v>
      </c>
      <c r="E236" s="412">
        <v>0</v>
      </c>
      <c r="F236" s="412">
        <v>0</v>
      </c>
      <c r="G236" s="412">
        <v>0</v>
      </c>
      <c r="H236" s="412">
        <v>1</v>
      </c>
      <c r="I236" s="412">
        <v>0</v>
      </c>
      <c r="J236" s="412">
        <v>0</v>
      </c>
      <c r="K236" s="413"/>
      <c r="L236" t="s" s="411">
        <v>1998</v>
      </c>
      <c r="M236" s="413"/>
      <c r="N236" t="s" s="411">
        <v>2805</v>
      </c>
      <c r="O236" t="s" s="411">
        <v>2840</v>
      </c>
      <c r="P236" s="413"/>
      <c r="Q236" s="413"/>
      <c r="R236" s="413"/>
      <c r="S236" t="s" s="411">
        <v>2841</v>
      </c>
      <c r="T236" t="s" s="411">
        <v>2842</v>
      </c>
      <c r="U236" t="s" s="411">
        <v>1998</v>
      </c>
      <c r="V236" s="413"/>
      <c r="W236" t="s" s="411">
        <v>2021</v>
      </c>
      <c r="X236" s="412">
        <f>IF($W236="Critical Importance",20,IF($W236="Minor Importance",5,10))</f>
        <v>5</v>
      </c>
    </row>
    <row r="237" ht="199.5" customHeight="1">
      <c r="A237" t="s" s="411">
        <v>732</v>
      </c>
      <c r="B237" t="s" s="411">
        <v>2843</v>
      </c>
      <c r="C237" s="412">
        <v>0</v>
      </c>
      <c r="D237" s="412">
        <v>0</v>
      </c>
      <c r="E237" s="412">
        <v>0</v>
      </c>
      <c r="F237" s="412">
        <v>0</v>
      </c>
      <c r="G237" s="412">
        <v>0</v>
      </c>
      <c r="H237" s="412">
        <v>1</v>
      </c>
      <c r="I237" s="412">
        <v>0</v>
      </c>
      <c r="J237" s="412">
        <v>0</v>
      </c>
      <c r="K237" s="413"/>
      <c r="L237" t="s" s="411">
        <v>2183</v>
      </c>
      <c r="M237" s="413"/>
      <c r="N237" t="s" s="411">
        <v>2805</v>
      </c>
      <c r="O237" s="413"/>
      <c r="P237" t="s" s="411">
        <v>2844</v>
      </c>
      <c r="Q237" t="s" s="411">
        <v>2845</v>
      </c>
      <c r="R237" s="413"/>
      <c r="S237" t="s" s="411">
        <v>2846</v>
      </c>
      <c r="T237" t="s" s="411">
        <v>2847</v>
      </c>
      <c r="U237" t="s" s="411">
        <v>47</v>
      </c>
      <c r="V237" s="413"/>
      <c r="W237" t="s" s="411">
        <v>2021</v>
      </c>
      <c r="X237" s="412">
        <f>IF($W237="Critical Importance",20,IF($W237="Minor Importance",5,10))</f>
        <v>5</v>
      </c>
    </row>
    <row r="238" ht="14.25" customHeight="1">
      <c r="A238" t="s" s="411">
        <v>812</v>
      </c>
      <c r="B238" t="s" s="411">
        <v>2848</v>
      </c>
      <c r="C238" s="412">
        <v>0</v>
      </c>
      <c r="D238" s="412">
        <v>0</v>
      </c>
      <c r="E238" s="412">
        <v>0</v>
      </c>
      <c r="F238" s="412">
        <v>0</v>
      </c>
      <c r="G238" s="412">
        <v>0</v>
      </c>
      <c r="H238" s="412">
        <v>0</v>
      </c>
      <c r="I238" s="412">
        <v>0</v>
      </c>
      <c r="J238" s="412">
        <v>1</v>
      </c>
      <c r="K238" t="s" s="411">
        <v>1996</v>
      </c>
      <c r="L238" t="s" s="411">
        <v>1998</v>
      </c>
      <c r="M238" s="413"/>
      <c r="N238" s="413"/>
      <c r="O238" s="413"/>
      <c r="P238" s="413"/>
      <c r="Q238" s="413"/>
      <c r="R238" s="413"/>
      <c r="S238" s="413"/>
      <c r="T238" s="413"/>
      <c r="U238" t="s" s="411">
        <v>1998</v>
      </c>
      <c r="V238" s="413"/>
      <c r="W238" s="413"/>
      <c r="X238" s="412">
        <f>IF($W238="Critical Importance",20,IF($W238="Minor Importance",5,10))</f>
        <v>10</v>
      </c>
    </row>
    <row r="239" ht="28.5" customHeight="1">
      <c r="A239" t="s" s="411">
        <v>814</v>
      </c>
      <c r="B239" t="s" s="411">
        <v>2849</v>
      </c>
      <c r="C239" s="412">
        <v>0</v>
      </c>
      <c r="D239" s="412">
        <v>0</v>
      </c>
      <c r="E239" s="412">
        <v>0</v>
      </c>
      <c r="F239" s="412">
        <v>0</v>
      </c>
      <c r="G239" s="412">
        <v>0</v>
      </c>
      <c r="H239" s="412">
        <v>0</v>
      </c>
      <c r="I239" s="412">
        <v>0</v>
      </c>
      <c r="J239" s="412">
        <v>1</v>
      </c>
      <c r="K239" t="s" s="411">
        <v>1996</v>
      </c>
      <c r="L239" t="s" s="411">
        <v>1998</v>
      </c>
      <c r="M239" s="413"/>
      <c r="N239" s="413"/>
      <c r="O239" s="413"/>
      <c r="P239" s="413"/>
      <c r="Q239" s="413"/>
      <c r="R239" s="413"/>
      <c r="S239" t="s" s="411">
        <v>2850</v>
      </c>
      <c r="T239" t="s" s="411">
        <v>2850</v>
      </c>
      <c r="U239" t="s" s="411">
        <v>1998</v>
      </c>
      <c r="V239" s="413"/>
      <c r="W239" s="413"/>
      <c r="X239" s="412">
        <f>IF($W239="Critical Importance",20,IF($W239="Minor Importance",5,10))</f>
        <v>10</v>
      </c>
    </row>
    <row r="240" ht="28.5" customHeight="1">
      <c r="A240" t="s" s="411">
        <v>816</v>
      </c>
      <c r="B240" t="s" s="411">
        <v>2851</v>
      </c>
      <c r="C240" s="412">
        <v>0</v>
      </c>
      <c r="D240" s="412">
        <v>0</v>
      </c>
      <c r="E240" s="412">
        <v>0</v>
      </c>
      <c r="F240" s="412">
        <v>0</v>
      </c>
      <c r="G240" s="412">
        <v>0</v>
      </c>
      <c r="H240" s="412">
        <v>0</v>
      </c>
      <c r="I240" s="412">
        <v>0</v>
      </c>
      <c r="J240" s="412">
        <v>1</v>
      </c>
      <c r="K240" t="s" s="411">
        <v>1996</v>
      </c>
      <c r="L240" t="s" s="411">
        <v>1998</v>
      </c>
      <c r="M240" s="413"/>
      <c r="N240" s="413"/>
      <c r="O240" s="413"/>
      <c r="P240" s="413"/>
      <c r="Q240" s="413"/>
      <c r="R240" s="413"/>
      <c r="S240" s="413"/>
      <c r="T240" s="413"/>
      <c r="U240" t="s" s="411">
        <v>1998</v>
      </c>
      <c r="V240" s="413"/>
      <c r="W240" s="413"/>
      <c r="X240" s="412">
        <f>IF($W240="Critical Importance",20,IF($W240="Minor Importance",5,10))</f>
        <v>10</v>
      </c>
    </row>
    <row r="241" ht="28.5" customHeight="1">
      <c r="A241" t="s" s="411">
        <v>818</v>
      </c>
      <c r="B241" t="s" s="411">
        <v>2852</v>
      </c>
      <c r="C241" s="412">
        <v>0</v>
      </c>
      <c r="D241" s="412">
        <v>0</v>
      </c>
      <c r="E241" s="412">
        <v>0</v>
      </c>
      <c r="F241" s="412">
        <v>0</v>
      </c>
      <c r="G241" s="412">
        <v>0</v>
      </c>
      <c r="H241" s="412">
        <v>0</v>
      </c>
      <c r="I241" s="412">
        <v>0</v>
      </c>
      <c r="J241" s="412">
        <v>1</v>
      </c>
      <c r="K241" t="s" s="411">
        <v>1996</v>
      </c>
      <c r="L241" t="s" s="411">
        <v>1998</v>
      </c>
      <c r="M241" s="413"/>
      <c r="N241" s="413"/>
      <c r="O241" s="413"/>
      <c r="P241" s="413"/>
      <c r="Q241" s="413"/>
      <c r="R241" s="413"/>
      <c r="S241" s="413"/>
      <c r="T241" s="413"/>
      <c r="U241" t="s" s="411">
        <v>1998</v>
      </c>
      <c r="V241" s="413"/>
      <c r="W241" s="413"/>
      <c r="X241" s="412">
        <f>IF($W241="Critical Importance",20,IF($W241="Minor Importance",5,10))</f>
        <v>10</v>
      </c>
    </row>
    <row r="242" ht="28.5" customHeight="1">
      <c r="A242" t="s" s="411">
        <v>820</v>
      </c>
      <c r="B242" t="s" s="411">
        <v>2853</v>
      </c>
      <c r="C242" s="412">
        <v>0</v>
      </c>
      <c r="D242" s="412">
        <v>0</v>
      </c>
      <c r="E242" s="412">
        <v>0</v>
      </c>
      <c r="F242" s="412">
        <v>0</v>
      </c>
      <c r="G242" s="412">
        <v>0</v>
      </c>
      <c r="H242" s="412">
        <v>0</v>
      </c>
      <c r="I242" s="412">
        <v>0</v>
      </c>
      <c r="J242" s="412">
        <v>1</v>
      </c>
      <c r="K242" s="413"/>
      <c r="L242" t="s" s="411">
        <v>1998</v>
      </c>
      <c r="M242" s="413"/>
      <c r="N242" s="413"/>
      <c r="O242" s="413"/>
      <c r="P242" s="413"/>
      <c r="Q242" s="413"/>
      <c r="R242" s="413"/>
      <c r="S242" s="413"/>
      <c r="T242" s="413"/>
      <c r="U242" t="s" s="411">
        <v>1998</v>
      </c>
      <c r="V242" s="413"/>
      <c r="W242" t="s" s="411">
        <v>2070</v>
      </c>
      <c r="X242" s="412">
        <f>IF($W242="Critical Importance",20,IF($W242="Minor Importance",5,10))</f>
        <v>10</v>
      </c>
    </row>
    <row r="243" ht="71.25" customHeight="1">
      <c r="A243" t="s" s="411">
        <v>823</v>
      </c>
      <c r="B243" t="s" s="411">
        <v>2854</v>
      </c>
      <c r="C243" s="412">
        <v>0</v>
      </c>
      <c r="D243" s="412">
        <v>0</v>
      </c>
      <c r="E243" s="412">
        <v>0</v>
      </c>
      <c r="F243" s="412">
        <v>0</v>
      </c>
      <c r="G243" s="412">
        <v>0</v>
      </c>
      <c r="H243" s="412">
        <v>0</v>
      </c>
      <c r="I243" s="412">
        <v>0</v>
      </c>
      <c r="J243" s="412">
        <v>1</v>
      </c>
      <c r="K243" s="413"/>
      <c r="L243" t="s" s="411">
        <v>1982</v>
      </c>
      <c r="M243" s="413"/>
      <c r="N243" s="413"/>
      <c r="O243" s="413"/>
      <c r="P243" s="413"/>
      <c r="Q243" t="s" s="411">
        <v>2855</v>
      </c>
      <c r="R243" s="413"/>
      <c r="S243" t="s" s="411">
        <v>2850</v>
      </c>
      <c r="T243" t="s" s="411">
        <v>2850</v>
      </c>
      <c r="U243" t="s" s="411">
        <v>59</v>
      </c>
      <c r="V243" s="413"/>
      <c r="W243" t="s" s="411">
        <v>2016</v>
      </c>
      <c r="X243" s="412">
        <f>IF($W243="Critical Importance",20,IF($W243="Minor Importance",5,10))</f>
        <v>20</v>
      </c>
    </row>
    <row r="244" ht="15.75" customHeight="1">
      <c r="A244" t="s" s="411">
        <v>825</v>
      </c>
      <c r="B244" t="s" s="411">
        <v>2856</v>
      </c>
      <c r="C244" s="412">
        <v>0</v>
      </c>
      <c r="D244" s="412">
        <v>0</v>
      </c>
      <c r="E244" s="412">
        <v>0</v>
      </c>
      <c r="F244" s="412">
        <v>0</v>
      </c>
      <c r="G244" s="412">
        <v>0</v>
      </c>
      <c r="H244" s="412">
        <v>0</v>
      </c>
      <c r="I244" s="412">
        <v>0</v>
      </c>
      <c r="J244" s="412">
        <v>1</v>
      </c>
      <c r="K244" s="413"/>
      <c r="L244" t="s" s="411">
        <v>1998</v>
      </c>
      <c r="M244" s="413"/>
      <c r="N244" s="413"/>
      <c r="O244" t="s" s="411">
        <v>2857</v>
      </c>
      <c r="P244" s="413"/>
      <c r="Q244" s="413"/>
      <c r="R244" s="413"/>
      <c r="S244" s="413"/>
      <c r="T244" s="413"/>
      <c r="U244" t="s" s="411">
        <v>1998</v>
      </c>
      <c r="V244" s="413"/>
      <c r="W244" t="s" s="411">
        <v>2016</v>
      </c>
      <c r="X244" s="412">
        <f>IF($W244="Critical Importance",20,IF($W244="Minor Importance",5,10))</f>
        <v>20</v>
      </c>
    </row>
    <row r="245" ht="57" customHeight="1">
      <c r="A245" t="s" s="411">
        <v>828</v>
      </c>
      <c r="B245" t="s" s="411">
        <v>2858</v>
      </c>
      <c r="C245" s="412">
        <v>0</v>
      </c>
      <c r="D245" s="412">
        <v>0</v>
      </c>
      <c r="E245" s="412">
        <v>0</v>
      </c>
      <c r="F245" s="412">
        <v>0</v>
      </c>
      <c r="G245" s="412">
        <v>0</v>
      </c>
      <c r="H245" s="412">
        <v>0</v>
      </c>
      <c r="I245" s="412">
        <v>0</v>
      </c>
      <c r="J245" s="412">
        <v>1</v>
      </c>
      <c r="K245" s="413"/>
      <c r="L245" t="s" s="411">
        <v>1982</v>
      </c>
      <c r="M245" s="413"/>
      <c r="N245" s="413"/>
      <c r="O245" s="413"/>
      <c r="P245" s="413"/>
      <c r="Q245" t="s" s="411">
        <v>2859</v>
      </c>
      <c r="R245" s="413"/>
      <c r="S245" s="413"/>
      <c r="T245" s="413"/>
      <c r="U245" t="s" s="411">
        <v>59</v>
      </c>
      <c r="V245" s="413"/>
      <c r="W245" t="s" s="411">
        <v>2021</v>
      </c>
      <c r="X245" s="412">
        <f>IF($W245="Critical Importance",20,IF($W245="Minor Importance",5,10))</f>
        <v>5</v>
      </c>
    </row>
    <row r="246" ht="57" customHeight="1">
      <c r="A246" t="s" s="411">
        <v>830</v>
      </c>
      <c r="B246" t="s" s="411">
        <v>2860</v>
      </c>
      <c r="C246" s="412">
        <v>0</v>
      </c>
      <c r="D246" s="412">
        <v>0</v>
      </c>
      <c r="E246" s="412">
        <v>0</v>
      </c>
      <c r="F246" s="412">
        <v>0</v>
      </c>
      <c r="G246" s="412">
        <v>0</v>
      </c>
      <c r="H246" s="412">
        <v>0</v>
      </c>
      <c r="I246" s="412">
        <v>0</v>
      </c>
      <c r="J246" s="412">
        <v>1</v>
      </c>
      <c r="K246" s="413"/>
      <c r="L246" t="s" s="411">
        <v>1982</v>
      </c>
      <c r="M246" s="413"/>
      <c r="N246" s="413"/>
      <c r="O246" t="s" s="411">
        <v>2861</v>
      </c>
      <c r="P246" s="413"/>
      <c r="Q246" s="413"/>
      <c r="R246" s="413"/>
      <c r="S246" s="413"/>
      <c r="T246" s="413"/>
      <c r="U246" t="s" s="411">
        <v>47</v>
      </c>
      <c r="V246" s="413"/>
      <c r="W246" t="s" s="411">
        <v>2021</v>
      </c>
      <c r="X246" s="412">
        <f>IF($W246="Critical Importance",20,IF($W246="Minor Importance",5,10))</f>
        <v>5</v>
      </c>
    </row>
    <row r="247" ht="114" customHeight="1">
      <c r="A247" t="s" s="411">
        <v>834</v>
      </c>
      <c r="B247" t="s" s="411">
        <v>2862</v>
      </c>
      <c r="C247" s="412">
        <v>0</v>
      </c>
      <c r="D247" s="412">
        <v>0</v>
      </c>
      <c r="E247" s="412">
        <v>0</v>
      </c>
      <c r="F247" s="412">
        <v>0</v>
      </c>
      <c r="G247" s="412">
        <v>0</v>
      </c>
      <c r="H247" s="412">
        <v>0</v>
      </c>
      <c r="I247" s="412">
        <v>0</v>
      </c>
      <c r="J247" s="412">
        <v>1</v>
      </c>
      <c r="K247" s="413"/>
      <c r="L247" t="s" s="411">
        <v>1982</v>
      </c>
      <c r="M247" s="413"/>
      <c r="N247" s="413"/>
      <c r="O247" t="s" s="411">
        <v>2863</v>
      </c>
      <c r="P247" s="413"/>
      <c r="Q247" s="413"/>
      <c r="R247" t="s" s="411">
        <v>2262</v>
      </c>
      <c r="S247" t="s" s="411">
        <v>2850</v>
      </c>
      <c r="T247" t="s" s="411">
        <v>2850</v>
      </c>
      <c r="U247" t="s" s="411">
        <v>47</v>
      </c>
      <c r="V247" s="413"/>
      <c r="W247" t="s" s="411">
        <v>2070</v>
      </c>
      <c r="X247" s="412">
        <f>IF($W247="Critical Importance",20,IF($W247="Minor Importance",5,10))</f>
        <v>10</v>
      </c>
    </row>
    <row r="248" ht="85.5" customHeight="1">
      <c r="A248" t="s" s="411">
        <v>837</v>
      </c>
      <c r="B248" t="s" s="411">
        <v>2864</v>
      </c>
      <c r="C248" s="412">
        <v>0</v>
      </c>
      <c r="D248" s="412">
        <v>0</v>
      </c>
      <c r="E248" s="412">
        <v>0</v>
      </c>
      <c r="F248" s="412">
        <v>0</v>
      </c>
      <c r="G248" s="412">
        <v>0</v>
      </c>
      <c r="H248" s="412">
        <v>0</v>
      </c>
      <c r="I248" s="412">
        <v>0</v>
      </c>
      <c r="J248" s="412">
        <v>1</v>
      </c>
      <c r="K248" s="413"/>
      <c r="L248" t="s" s="411">
        <v>1982</v>
      </c>
      <c r="M248" s="413"/>
      <c r="N248" s="413"/>
      <c r="O248" s="413"/>
      <c r="P248" t="s" s="411">
        <v>2865</v>
      </c>
      <c r="Q248" t="s" s="411">
        <v>2073</v>
      </c>
      <c r="R248" s="413"/>
      <c r="S248" s="413"/>
      <c r="T248" s="413"/>
      <c r="U248" t="s" s="411">
        <v>47</v>
      </c>
      <c r="V248" s="413"/>
      <c r="W248" t="s" s="411">
        <v>2070</v>
      </c>
      <c r="X248" s="412">
        <f>IF($W248="Critical Importance",20,IF($W248="Minor Importance",5,10))</f>
        <v>10</v>
      </c>
    </row>
    <row r="249" ht="42.75" customHeight="1">
      <c r="A249" t="s" s="411">
        <v>839</v>
      </c>
      <c r="B249" t="s" s="411">
        <v>2866</v>
      </c>
      <c r="C249" s="412">
        <v>0</v>
      </c>
      <c r="D249" s="412">
        <v>0</v>
      </c>
      <c r="E249" s="412">
        <v>0</v>
      </c>
      <c r="F249" s="412">
        <v>0</v>
      </c>
      <c r="G249" s="412">
        <v>0</v>
      </c>
      <c r="H249" s="412">
        <v>0</v>
      </c>
      <c r="I249" s="412">
        <v>0</v>
      </c>
      <c r="J249" s="412">
        <v>1</v>
      </c>
      <c r="K249" s="413"/>
      <c r="L249" t="s" s="411">
        <v>1982</v>
      </c>
      <c r="M249" s="413"/>
      <c r="N249" s="413"/>
      <c r="O249" s="413"/>
      <c r="P249" s="413"/>
      <c r="Q249" s="413"/>
      <c r="R249" s="413"/>
      <c r="S249" s="413"/>
      <c r="T249" s="413"/>
      <c r="U249" t="s" s="411">
        <v>47</v>
      </c>
      <c r="V249" s="413"/>
      <c r="W249" t="s" s="411">
        <v>2070</v>
      </c>
      <c r="X249" s="412">
        <f>IF($W249="Critical Importance",20,IF($W249="Minor Importance",5,10))</f>
        <v>10</v>
      </c>
    </row>
    <row r="250" ht="42.75" customHeight="1">
      <c r="A250" t="s" s="411">
        <v>842</v>
      </c>
      <c r="B250" t="s" s="411">
        <v>2867</v>
      </c>
      <c r="C250" s="412">
        <v>0</v>
      </c>
      <c r="D250" s="412">
        <v>0</v>
      </c>
      <c r="E250" s="412">
        <v>0</v>
      </c>
      <c r="F250" s="412">
        <v>0</v>
      </c>
      <c r="G250" s="412">
        <v>0</v>
      </c>
      <c r="H250" s="412">
        <v>0</v>
      </c>
      <c r="I250" s="412">
        <v>0</v>
      </c>
      <c r="J250" s="412">
        <v>1</v>
      </c>
      <c r="K250" s="413"/>
      <c r="L250" t="s" s="411">
        <v>1982</v>
      </c>
      <c r="M250" s="413"/>
      <c r="N250" s="413"/>
      <c r="O250" s="413"/>
      <c r="P250" s="413"/>
      <c r="Q250" s="413"/>
      <c r="R250" s="413"/>
      <c r="S250" t="s" s="411">
        <v>2850</v>
      </c>
      <c r="T250" t="s" s="411">
        <v>2850</v>
      </c>
      <c r="U250" t="s" s="411">
        <v>47</v>
      </c>
      <c r="V250" s="413"/>
      <c r="W250" t="s" s="411">
        <v>2016</v>
      </c>
      <c r="X250" s="412">
        <f>IF($W250="Critical Importance",20,IF($W250="Minor Importance",5,10))</f>
        <v>20</v>
      </c>
    </row>
    <row r="251" ht="85.5" customHeight="1">
      <c r="A251" t="s" s="411">
        <v>844</v>
      </c>
      <c r="B251" t="s" s="411">
        <v>2868</v>
      </c>
      <c r="C251" s="412">
        <v>0</v>
      </c>
      <c r="D251" s="412">
        <v>0</v>
      </c>
      <c r="E251" s="412">
        <v>0</v>
      </c>
      <c r="F251" s="412">
        <v>0</v>
      </c>
      <c r="G251" s="412">
        <v>0</v>
      </c>
      <c r="H251" s="412">
        <v>0</v>
      </c>
      <c r="I251" s="412">
        <v>0</v>
      </c>
      <c r="J251" s="412">
        <v>1</v>
      </c>
      <c r="K251" s="413"/>
      <c r="L251" t="s" s="411">
        <v>1982</v>
      </c>
      <c r="M251" s="413"/>
      <c r="N251" s="413"/>
      <c r="O251" s="413"/>
      <c r="P251" t="s" s="411">
        <v>2869</v>
      </c>
      <c r="Q251" t="s" s="411">
        <v>2870</v>
      </c>
      <c r="R251" s="413"/>
      <c r="S251" s="413"/>
      <c r="T251" s="413"/>
      <c r="U251" t="s" s="411">
        <v>47</v>
      </c>
      <c r="V251" s="413"/>
      <c r="W251" t="s" s="411">
        <v>2021</v>
      </c>
      <c r="X251" s="412">
        <f>IF($W251="Critical Importance",20,IF($W251="Minor Importance",5,10))</f>
        <v>5</v>
      </c>
    </row>
    <row r="252" ht="42.75" customHeight="1">
      <c r="A252" t="s" s="411">
        <v>847</v>
      </c>
      <c r="B252" t="s" s="411">
        <v>2871</v>
      </c>
      <c r="C252" s="412">
        <v>0</v>
      </c>
      <c r="D252" s="412">
        <v>0</v>
      </c>
      <c r="E252" s="412">
        <v>0</v>
      </c>
      <c r="F252" s="412">
        <v>0</v>
      </c>
      <c r="G252" s="412">
        <v>0</v>
      </c>
      <c r="H252" s="412">
        <v>0</v>
      </c>
      <c r="I252" s="412">
        <v>0</v>
      </c>
      <c r="J252" s="412">
        <v>1</v>
      </c>
      <c r="K252" s="413"/>
      <c r="L252" t="s" s="411">
        <v>1982</v>
      </c>
      <c r="M252" s="413"/>
      <c r="N252" s="413"/>
      <c r="O252" s="413"/>
      <c r="P252" t="s" s="411">
        <v>2556</v>
      </c>
      <c r="Q252" t="s" s="411">
        <v>2872</v>
      </c>
      <c r="R252" s="413"/>
      <c r="S252" t="s" s="411">
        <v>2850</v>
      </c>
      <c r="T252" t="s" s="411">
        <v>2850</v>
      </c>
      <c r="U252" t="s" s="411">
        <v>47</v>
      </c>
      <c r="V252" s="413"/>
      <c r="W252" t="s" s="411">
        <v>2070</v>
      </c>
      <c r="X252" s="412">
        <f>IF($W252="Critical Importance",20,IF($W252="Minor Importance",5,10))</f>
        <v>10</v>
      </c>
    </row>
    <row r="253" ht="42.75" customHeight="1">
      <c r="A253" t="s" s="411">
        <v>849</v>
      </c>
      <c r="B253" t="s" s="411">
        <v>2873</v>
      </c>
      <c r="C253" s="412">
        <v>0</v>
      </c>
      <c r="D253" s="412">
        <v>0</v>
      </c>
      <c r="E253" s="412">
        <v>0</v>
      </c>
      <c r="F253" s="412">
        <v>0</v>
      </c>
      <c r="G253" s="412">
        <v>0</v>
      </c>
      <c r="H253" s="412">
        <v>0</v>
      </c>
      <c r="I253" s="412">
        <v>0</v>
      </c>
      <c r="J253" s="412">
        <v>1</v>
      </c>
      <c r="K253" s="413"/>
      <c r="L253" t="s" s="411">
        <v>1982</v>
      </c>
      <c r="M253" s="413"/>
      <c r="N253" s="413"/>
      <c r="O253" s="413"/>
      <c r="P253" s="413"/>
      <c r="Q253" s="413"/>
      <c r="R253" s="413"/>
      <c r="S253" s="413"/>
      <c r="T253" s="413"/>
      <c r="U253" t="s" s="411">
        <v>47</v>
      </c>
      <c r="V253" s="413"/>
      <c r="W253" t="s" s="411">
        <v>2021</v>
      </c>
      <c r="X253" s="412">
        <f>IF($W253="Critical Importance",20,IF($W253="Minor Importance",5,10))</f>
        <v>5</v>
      </c>
    </row>
    <row r="254" ht="42.75" customHeight="1">
      <c r="A254" t="s" s="411">
        <v>852</v>
      </c>
      <c r="B254" t="s" s="411">
        <v>2874</v>
      </c>
      <c r="C254" s="412">
        <v>0</v>
      </c>
      <c r="D254" s="412">
        <v>0</v>
      </c>
      <c r="E254" s="412">
        <v>0</v>
      </c>
      <c r="F254" s="412">
        <v>0</v>
      </c>
      <c r="G254" s="412">
        <v>0</v>
      </c>
      <c r="H254" s="412">
        <v>0</v>
      </c>
      <c r="I254" s="412">
        <v>0</v>
      </c>
      <c r="J254" s="412">
        <v>1</v>
      </c>
      <c r="K254" s="413"/>
      <c r="L254" t="s" s="411">
        <v>1982</v>
      </c>
      <c r="M254" s="413"/>
      <c r="N254" s="413"/>
      <c r="O254" s="413"/>
      <c r="P254" s="413"/>
      <c r="Q254" t="s" s="411">
        <v>2875</v>
      </c>
      <c r="R254" s="413"/>
      <c r="S254" t="s" s="411">
        <v>2850</v>
      </c>
      <c r="T254" t="s" s="411">
        <v>2850</v>
      </c>
      <c r="U254" t="s" s="411">
        <v>59</v>
      </c>
      <c r="V254" s="413"/>
      <c r="W254" t="s" s="411">
        <v>2016</v>
      </c>
      <c r="X254" s="412">
        <f>IF($W254="Critical Importance",20,IF($W254="Minor Importance",5,10))</f>
        <v>20</v>
      </c>
    </row>
    <row r="255" ht="42.75" customHeight="1">
      <c r="A255" t="s" s="411">
        <v>854</v>
      </c>
      <c r="B255" t="s" s="411">
        <v>2876</v>
      </c>
      <c r="C255" s="412">
        <v>0</v>
      </c>
      <c r="D255" s="412">
        <v>0</v>
      </c>
      <c r="E255" s="412">
        <v>0</v>
      </c>
      <c r="F255" s="412">
        <v>0</v>
      </c>
      <c r="G255" s="412">
        <v>0</v>
      </c>
      <c r="H255" s="412">
        <v>0</v>
      </c>
      <c r="I255" s="412">
        <v>0</v>
      </c>
      <c r="J255" s="412">
        <v>1</v>
      </c>
      <c r="K255" s="413"/>
      <c r="L255" t="s" s="411">
        <v>1982</v>
      </c>
      <c r="M255" s="413"/>
      <c r="N255" s="413"/>
      <c r="O255" s="413"/>
      <c r="P255" s="413"/>
      <c r="Q255" t="s" s="411">
        <v>2877</v>
      </c>
      <c r="R255" s="413"/>
      <c r="S255" s="413"/>
      <c r="T255" s="413"/>
      <c r="U255" t="s" s="411">
        <v>59</v>
      </c>
      <c r="V255" s="413"/>
      <c r="W255" t="s" s="411">
        <v>2016</v>
      </c>
      <c r="X255" s="412">
        <f>IF($W255="Critical Importance",20,IF($W255="Minor Importance",5,10))</f>
        <v>20</v>
      </c>
    </row>
    <row r="256" ht="71.25" customHeight="1">
      <c r="A256" t="s" s="411">
        <v>856</v>
      </c>
      <c r="B256" t="s" s="411">
        <v>2878</v>
      </c>
      <c r="C256" s="412">
        <v>0</v>
      </c>
      <c r="D256" s="412">
        <v>0</v>
      </c>
      <c r="E256" s="412">
        <v>0</v>
      </c>
      <c r="F256" s="412">
        <v>0</v>
      </c>
      <c r="G256" s="412">
        <v>0</v>
      </c>
      <c r="H256" s="412">
        <v>0</v>
      </c>
      <c r="I256" s="412">
        <v>0</v>
      </c>
      <c r="J256" s="412">
        <v>1</v>
      </c>
      <c r="K256" s="413"/>
      <c r="L256" t="s" s="411">
        <v>1982</v>
      </c>
      <c r="M256" s="413"/>
      <c r="N256" s="413"/>
      <c r="O256" s="413"/>
      <c r="P256" s="413"/>
      <c r="Q256" t="s" s="411">
        <v>2879</v>
      </c>
      <c r="R256" s="418"/>
      <c r="S256" s="413"/>
      <c r="T256" s="413"/>
      <c r="U256" t="s" s="411">
        <v>59</v>
      </c>
      <c r="V256" s="413"/>
      <c r="W256" t="s" s="411">
        <v>2016</v>
      </c>
      <c r="X256" s="412">
        <f>IF($W256="Critical Importance",20,IF($W256="Minor Importance",5,10))</f>
        <v>20</v>
      </c>
    </row>
    <row r="257" ht="57" customHeight="1">
      <c r="A257" t="s" s="411">
        <v>858</v>
      </c>
      <c r="B257" t="s" s="411">
        <v>2880</v>
      </c>
      <c r="C257" s="412">
        <v>0</v>
      </c>
      <c r="D257" s="412">
        <v>0</v>
      </c>
      <c r="E257" s="412">
        <v>0</v>
      </c>
      <c r="F257" s="412">
        <v>0</v>
      </c>
      <c r="G257" s="412">
        <v>0</v>
      </c>
      <c r="H257" s="412">
        <v>0</v>
      </c>
      <c r="I257" s="412">
        <v>0</v>
      </c>
      <c r="J257" s="412">
        <v>1</v>
      </c>
      <c r="K257" s="413"/>
      <c r="L257" t="s" s="411">
        <v>1982</v>
      </c>
      <c r="M257" s="413"/>
      <c r="N257" s="413"/>
      <c r="O257" s="413"/>
      <c r="P257" s="413"/>
      <c r="Q257" t="s" s="411">
        <v>2881</v>
      </c>
      <c r="R257" s="413"/>
      <c r="S257" s="413"/>
      <c r="T257" s="413"/>
      <c r="U257" t="s" s="411">
        <v>59</v>
      </c>
      <c r="V257" s="413"/>
      <c r="W257" t="s" s="411">
        <v>2021</v>
      </c>
      <c r="X257" s="412">
        <f>IF($W257="Critical Importance",20,IF($W257="Minor Importance",5,10))</f>
        <v>5</v>
      </c>
    </row>
    <row r="258" ht="28.5" customHeight="1">
      <c r="A258" t="s" s="411">
        <v>860</v>
      </c>
      <c r="B258" t="s" s="411">
        <v>2882</v>
      </c>
      <c r="C258" s="412">
        <v>0</v>
      </c>
      <c r="D258" s="412">
        <v>0</v>
      </c>
      <c r="E258" s="412">
        <v>0</v>
      </c>
      <c r="F258" s="412">
        <v>0</v>
      </c>
      <c r="G258" s="412">
        <v>0</v>
      </c>
      <c r="H258" s="412">
        <v>0</v>
      </c>
      <c r="I258" s="412">
        <v>0</v>
      </c>
      <c r="J258" s="412">
        <v>1</v>
      </c>
      <c r="K258" s="413"/>
      <c r="L258" t="s" s="411">
        <v>1982</v>
      </c>
      <c r="M258" s="413"/>
      <c r="N258" s="413"/>
      <c r="O258" s="413"/>
      <c r="P258" s="413"/>
      <c r="Q258" s="413"/>
      <c r="R258" s="413"/>
      <c r="S258" s="413"/>
      <c r="T258" s="413"/>
      <c r="U258" t="s" s="411">
        <v>59</v>
      </c>
      <c r="V258" s="413"/>
      <c r="W258" t="s" s="411">
        <v>2021</v>
      </c>
      <c r="X258" s="412">
        <f>IF($W258="Critical Importance",20,IF($W258="Minor Importance",5,10))</f>
        <v>5</v>
      </c>
    </row>
    <row r="259" ht="42.75" customHeight="1">
      <c r="A259" t="s" s="411">
        <v>862</v>
      </c>
      <c r="B259" t="s" s="411">
        <v>2883</v>
      </c>
      <c r="C259" s="412">
        <v>0</v>
      </c>
      <c r="D259" s="412">
        <v>0</v>
      </c>
      <c r="E259" s="412">
        <v>0</v>
      </c>
      <c r="F259" s="412">
        <v>0</v>
      </c>
      <c r="G259" s="412">
        <v>0</v>
      </c>
      <c r="H259" s="412">
        <v>0</v>
      </c>
      <c r="I259" s="412">
        <v>0</v>
      </c>
      <c r="J259" s="412">
        <v>1</v>
      </c>
      <c r="K259" s="413"/>
      <c r="L259" t="s" s="411">
        <v>1982</v>
      </c>
      <c r="M259" s="413"/>
      <c r="N259" s="413"/>
      <c r="O259" s="413"/>
      <c r="P259" s="413"/>
      <c r="Q259" t="s" s="411">
        <v>2884</v>
      </c>
      <c r="R259" s="413"/>
      <c r="S259" s="413"/>
      <c r="T259" s="413"/>
      <c r="U259" t="s" s="411">
        <v>59</v>
      </c>
      <c r="V259" s="413"/>
      <c r="W259" t="s" s="411">
        <v>2021</v>
      </c>
      <c r="X259" s="412">
        <f>IF($W259="Critical Importance",20,IF($W259="Minor Importance",5,10))</f>
        <v>5</v>
      </c>
    </row>
    <row r="260" ht="42.75" customHeight="1">
      <c r="A260" t="s" s="411">
        <v>864</v>
      </c>
      <c r="B260" t="s" s="411">
        <v>2885</v>
      </c>
      <c r="C260" s="412">
        <v>0</v>
      </c>
      <c r="D260" s="412">
        <v>0</v>
      </c>
      <c r="E260" s="412">
        <v>0</v>
      </c>
      <c r="F260" s="412">
        <v>0</v>
      </c>
      <c r="G260" s="412">
        <v>0</v>
      </c>
      <c r="H260" s="412">
        <v>0</v>
      </c>
      <c r="I260" s="412">
        <v>0</v>
      </c>
      <c r="J260" s="412">
        <v>1</v>
      </c>
      <c r="K260" s="413"/>
      <c r="L260" t="s" s="411">
        <v>1982</v>
      </c>
      <c r="M260" s="413"/>
      <c r="N260" s="413"/>
      <c r="O260" s="413"/>
      <c r="P260" s="413"/>
      <c r="Q260" t="s" s="411">
        <v>2886</v>
      </c>
      <c r="R260" s="413"/>
      <c r="S260" s="413"/>
      <c r="T260" s="413"/>
      <c r="U260" t="s" s="411">
        <v>59</v>
      </c>
      <c r="V260" s="413"/>
      <c r="W260" t="s" s="411">
        <v>2021</v>
      </c>
      <c r="X260" s="412">
        <f>IF($W260="Critical Importance",20,IF($W260="Minor Importance",5,10))</f>
        <v>5</v>
      </c>
    </row>
    <row r="261" ht="57" customHeight="1">
      <c r="A261" t="s" s="411">
        <v>866</v>
      </c>
      <c r="B261" t="s" s="411">
        <v>2887</v>
      </c>
      <c r="C261" s="412">
        <v>0</v>
      </c>
      <c r="D261" s="412">
        <v>0</v>
      </c>
      <c r="E261" s="412">
        <v>0</v>
      </c>
      <c r="F261" s="412">
        <v>0</v>
      </c>
      <c r="G261" s="412">
        <v>0</v>
      </c>
      <c r="H261" s="412">
        <v>0</v>
      </c>
      <c r="I261" s="412">
        <v>0</v>
      </c>
      <c r="J261" s="412">
        <v>1</v>
      </c>
      <c r="K261" s="413"/>
      <c r="L261" t="s" s="411">
        <v>1982</v>
      </c>
      <c r="M261" s="413"/>
      <c r="N261" s="413"/>
      <c r="O261" t="s" s="411">
        <v>2888</v>
      </c>
      <c r="P261" s="413"/>
      <c r="Q261" s="413"/>
      <c r="R261" s="413"/>
      <c r="S261" s="413"/>
      <c r="T261" s="413"/>
      <c r="U261" t="s" s="411">
        <v>47</v>
      </c>
      <c r="V261" s="413"/>
      <c r="W261" t="s" s="411">
        <v>2021</v>
      </c>
      <c r="X261" s="412">
        <f>IF($W261="Critical Importance",20,IF($W261="Minor Importance",5,10))</f>
        <v>5</v>
      </c>
    </row>
    <row r="262" ht="57" customHeight="1">
      <c r="A262" t="s" s="411">
        <v>870</v>
      </c>
      <c r="B262" t="s" s="411">
        <v>2889</v>
      </c>
      <c r="C262" s="412">
        <v>0</v>
      </c>
      <c r="D262" s="412">
        <v>0</v>
      </c>
      <c r="E262" s="412">
        <v>0</v>
      </c>
      <c r="F262" s="412">
        <v>0</v>
      </c>
      <c r="G262" s="412">
        <v>0</v>
      </c>
      <c r="H262" s="412">
        <v>0</v>
      </c>
      <c r="I262" s="412">
        <v>0</v>
      </c>
      <c r="J262" s="412">
        <v>1</v>
      </c>
      <c r="K262" s="413"/>
      <c r="L262" t="s" s="411">
        <v>1982</v>
      </c>
      <c r="M262" s="413"/>
      <c r="N262" s="413"/>
      <c r="O262" s="413"/>
      <c r="P262" t="s" s="411">
        <v>2890</v>
      </c>
      <c r="Q262" t="s" s="411">
        <v>2891</v>
      </c>
      <c r="R262" s="413"/>
      <c r="S262" t="s" s="411">
        <v>2850</v>
      </c>
      <c r="T262" t="s" s="411">
        <v>2850</v>
      </c>
      <c r="U262" t="s" s="411">
        <v>47</v>
      </c>
      <c r="V262" s="413"/>
      <c r="W262" t="s" s="411">
        <v>2021</v>
      </c>
      <c r="X262" s="412">
        <f>IF($W262="Critical Importance",20,IF($W262="Minor Importance",5,10))</f>
        <v>5</v>
      </c>
    </row>
    <row r="263" ht="42.75" customHeight="1">
      <c r="A263" t="s" s="411">
        <v>872</v>
      </c>
      <c r="B263" t="s" s="411">
        <v>2892</v>
      </c>
      <c r="C263" s="412">
        <v>0</v>
      </c>
      <c r="D263" s="412">
        <v>0</v>
      </c>
      <c r="E263" s="412">
        <v>0</v>
      </c>
      <c r="F263" s="412">
        <v>0</v>
      </c>
      <c r="G263" s="412">
        <v>0</v>
      </c>
      <c r="H263" s="412">
        <v>0</v>
      </c>
      <c r="I263" s="412">
        <v>0</v>
      </c>
      <c r="J263" s="412">
        <v>1</v>
      </c>
      <c r="K263" s="413"/>
      <c r="L263" t="s" s="411">
        <v>1982</v>
      </c>
      <c r="M263" s="413"/>
      <c r="N263" s="413"/>
      <c r="O263" s="413"/>
      <c r="P263" t="s" s="411">
        <v>2893</v>
      </c>
      <c r="Q263" t="s" s="411">
        <v>2894</v>
      </c>
      <c r="R263" s="413"/>
      <c r="S263" s="413"/>
      <c r="T263" s="413"/>
      <c r="U263" t="s" s="411">
        <v>47</v>
      </c>
      <c r="V263" s="413"/>
      <c r="W263" t="s" s="411">
        <v>2021</v>
      </c>
      <c r="X263" s="412">
        <f>IF($W263="Critical Importance",20,IF($W263="Minor Importance",5,10))</f>
        <v>5</v>
      </c>
    </row>
    <row r="264" ht="28.5" customHeight="1">
      <c r="A264" t="s" s="411">
        <v>874</v>
      </c>
      <c r="B264" t="s" s="411">
        <v>2680</v>
      </c>
      <c r="C264" s="412">
        <v>0</v>
      </c>
      <c r="D264" s="412">
        <v>0</v>
      </c>
      <c r="E264" s="412">
        <v>0</v>
      </c>
      <c r="F264" s="412">
        <v>0</v>
      </c>
      <c r="G264" s="412">
        <v>0</v>
      </c>
      <c r="H264" s="412">
        <v>0</v>
      </c>
      <c r="I264" s="412">
        <v>0</v>
      </c>
      <c r="J264" s="412">
        <v>1</v>
      </c>
      <c r="K264" s="413"/>
      <c r="L264" t="s" s="411">
        <v>1982</v>
      </c>
      <c r="M264" s="413"/>
      <c r="N264" s="413"/>
      <c r="O264" s="413"/>
      <c r="P264" t="s" s="411">
        <v>2895</v>
      </c>
      <c r="Q264" t="s" s="411">
        <v>2896</v>
      </c>
      <c r="R264" s="413"/>
      <c r="S264" s="413"/>
      <c r="T264" s="413"/>
      <c r="U264" t="s" s="411">
        <v>47</v>
      </c>
      <c r="V264" s="413"/>
      <c r="W264" t="s" s="411">
        <v>2070</v>
      </c>
      <c r="X264" s="412">
        <f>IF($W264="Critical Importance",20,IF($W264="Minor Importance",5,10))</f>
        <v>10</v>
      </c>
    </row>
    <row r="265" ht="28.5" customHeight="1">
      <c r="A265" t="s" s="411">
        <v>875</v>
      </c>
      <c r="B265" t="s" s="411">
        <v>2897</v>
      </c>
      <c r="C265" s="412">
        <v>0</v>
      </c>
      <c r="D265" s="412">
        <v>0</v>
      </c>
      <c r="E265" s="412">
        <v>0</v>
      </c>
      <c r="F265" s="412">
        <v>0</v>
      </c>
      <c r="G265" s="412">
        <v>0</v>
      </c>
      <c r="H265" s="412">
        <v>0</v>
      </c>
      <c r="I265" s="412">
        <v>0</v>
      </c>
      <c r="J265" s="412">
        <v>1</v>
      </c>
      <c r="K265" s="413"/>
      <c r="L265" t="s" s="411">
        <v>1982</v>
      </c>
      <c r="M265" s="413"/>
      <c r="N265" s="413"/>
      <c r="O265" s="413"/>
      <c r="P265" t="s" s="411">
        <v>2895</v>
      </c>
      <c r="Q265" s="413"/>
      <c r="R265" s="413"/>
      <c r="S265" s="413"/>
      <c r="T265" s="413"/>
      <c r="U265" t="s" s="411">
        <v>47</v>
      </c>
      <c r="V265" s="413"/>
      <c r="W265" t="s" s="411">
        <v>2021</v>
      </c>
      <c r="X265" s="412">
        <f>IF($W265="Critical Importance",20,IF($W265="Minor Importance",5,10))</f>
        <v>5</v>
      </c>
    </row>
    <row r="266" ht="42.75" customHeight="1">
      <c r="A266" t="s" s="411">
        <v>877</v>
      </c>
      <c r="B266" t="s" s="411">
        <v>2898</v>
      </c>
      <c r="C266" s="412">
        <v>0</v>
      </c>
      <c r="D266" s="412">
        <v>0</v>
      </c>
      <c r="E266" s="412">
        <v>0</v>
      </c>
      <c r="F266" s="412">
        <v>0</v>
      </c>
      <c r="G266" s="412">
        <v>0</v>
      </c>
      <c r="H266" s="412">
        <v>0</v>
      </c>
      <c r="I266" s="412">
        <v>0</v>
      </c>
      <c r="J266" s="412">
        <v>1</v>
      </c>
      <c r="K266" s="413"/>
      <c r="L266" t="s" s="411">
        <v>1982</v>
      </c>
      <c r="M266" s="413"/>
      <c r="N266" s="413"/>
      <c r="O266" t="s" s="411">
        <v>2653</v>
      </c>
      <c r="P266" s="413"/>
      <c r="Q266" s="413"/>
      <c r="R266" s="413"/>
      <c r="S266" s="413"/>
      <c r="T266" s="413"/>
      <c r="U266" t="s" s="411">
        <v>47</v>
      </c>
      <c r="V266" s="413"/>
      <c r="W266" t="s" s="411">
        <v>2021</v>
      </c>
      <c r="X266" s="412">
        <f>IF($W266="Critical Importance",20,IF($W266="Minor Importance",5,10))</f>
        <v>5</v>
      </c>
    </row>
    <row r="267" ht="28.5" customHeight="1">
      <c r="A267" t="s" s="411">
        <v>880</v>
      </c>
      <c r="B267" t="s" s="411">
        <v>2899</v>
      </c>
      <c r="C267" s="412">
        <v>0</v>
      </c>
      <c r="D267" s="412">
        <v>0</v>
      </c>
      <c r="E267" s="412">
        <v>0</v>
      </c>
      <c r="F267" s="412">
        <v>0</v>
      </c>
      <c r="G267" s="412">
        <v>0</v>
      </c>
      <c r="H267" s="412">
        <v>0</v>
      </c>
      <c r="I267" s="412">
        <v>0</v>
      </c>
      <c r="J267" s="412">
        <v>1</v>
      </c>
      <c r="K267" s="413"/>
      <c r="L267" t="s" s="411">
        <v>1982</v>
      </c>
      <c r="M267" s="413"/>
      <c r="N267" s="413"/>
      <c r="O267" s="413"/>
      <c r="P267" t="s" s="411">
        <v>2900</v>
      </c>
      <c r="Q267" s="413"/>
      <c r="R267" s="413"/>
      <c r="S267" s="413"/>
      <c r="T267" s="413"/>
      <c r="U267" t="s" s="411">
        <v>47</v>
      </c>
      <c r="V267" s="413"/>
      <c r="W267" t="s" s="411">
        <v>2016</v>
      </c>
      <c r="X267" s="412">
        <f>IF($W267="Critical Importance",20,IF($W267="Minor Importance",5,10))</f>
        <v>20</v>
      </c>
    </row>
    <row r="268" ht="85.5" customHeight="1">
      <c r="A268" t="s" s="411">
        <v>882</v>
      </c>
      <c r="B268" t="s" s="411">
        <v>2901</v>
      </c>
      <c r="C268" s="412">
        <v>0</v>
      </c>
      <c r="D268" s="412">
        <v>0</v>
      </c>
      <c r="E268" s="412">
        <v>0</v>
      </c>
      <c r="F268" s="412">
        <v>0</v>
      </c>
      <c r="G268" s="412">
        <v>0</v>
      </c>
      <c r="H268" s="412">
        <v>0</v>
      </c>
      <c r="I268" s="412">
        <v>0</v>
      </c>
      <c r="J268" s="412">
        <v>1</v>
      </c>
      <c r="K268" s="413"/>
      <c r="L268" t="s" s="411">
        <v>1982</v>
      </c>
      <c r="M268" s="413"/>
      <c r="N268" s="413"/>
      <c r="O268" s="413"/>
      <c r="P268" t="s" s="411">
        <v>2902</v>
      </c>
      <c r="Q268" t="s" s="411">
        <v>2903</v>
      </c>
      <c r="R268" s="413"/>
      <c r="S268" s="413"/>
      <c r="T268" s="413"/>
      <c r="U268" t="s" s="411">
        <v>47</v>
      </c>
      <c r="V268" s="413"/>
      <c r="W268" t="s" s="411">
        <v>2021</v>
      </c>
      <c r="X268" s="412">
        <f>IF($W268="Critical Importance",20,IF($W268="Minor Importance",5,10))</f>
        <v>5</v>
      </c>
    </row>
    <row r="269" ht="42.75" customHeight="1">
      <c r="A269" t="s" s="411">
        <v>884</v>
      </c>
      <c r="B269" t="s" s="411">
        <v>2904</v>
      </c>
      <c r="C269" s="412">
        <v>0</v>
      </c>
      <c r="D269" s="412">
        <v>0</v>
      </c>
      <c r="E269" s="412">
        <v>0</v>
      </c>
      <c r="F269" s="412">
        <v>0</v>
      </c>
      <c r="G269" s="412">
        <v>0</v>
      </c>
      <c r="H269" s="412">
        <v>0</v>
      </c>
      <c r="I269" s="412">
        <v>0</v>
      </c>
      <c r="J269" s="412">
        <v>1</v>
      </c>
      <c r="K269" s="413"/>
      <c r="L269" t="s" s="411">
        <v>1982</v>
      </c>
      <c r="M269" s="413"/>
      <c r="N269" s="413"/>
      <c r="O269" s="413"/>
      <c r="P269" t="s" s="411">
        <v>2905</v>
      </c>
      <c r="Q269" s="413"/>
      <c r="R269" t="s" s="411">
        <v>2262</v>
      </c>
      <c r="S269" s="413"/>
      <c r="T269" s="413"/>
      <c r="U269" t="s" s="411">
        <v>47</v>
      </c>
      <c r="V269" s="413"/>
      <c r="W269" t="s" s="411">
        <v>2021</v>
      </c>
      <c r="X269" s="412">
        <f>IF($W269="Critical Importance",20,IF($W269="Minor Importance",5,10))</f>
        <v>5</v>
      </c>
    </row>
    <row r="270" ht="42.75" customHeight="1">
      <c r="A270" t="s" s="411">
        <v>886</v>
      </c>
      <c r="B270" t="s" s="411">
        <v>2906</v>
      </c>
      <c r="C270" s="412">
        <v>0</v>
      </c>
      <c r="D270" s="412">
        <v>0</v>
      </c>
      <c r="E270" s="412">
        <v>0</v>
      </c>
      <c r="F270" s="412">
        <v>0</v>
      </c>
      <c r="G270" s="412">
        <v>0</v>
      </c>
      <c r="H270" s="412">
        <v>0</v>
      </c>
      <c r="I270" s="412">
        <v>0</v>
      </c>
      <c r="J270" s="412">
        <v>1</v>
      </c>
      <c r="K270" s="413"/>
      <c r="L270" t="s" s="411">
        <v>1982</v>
      </c>
      <c r="M270" s="413"/>
      <c r="N270" s="413"/>
      <c r="O270" s="413"/>
      <c r="P270" s="413"/>
      <c r="Q270" t="s" s="411">
        <v>2907</v>
      </c>
      <c r="R270" s="413"/>
      <c r="S270" s="413"/>
      <c r="T270" s="413"/>
      <c r="U270" t="s" s="411">
        <v>59</v>
      </c>
      <c r="V270" s="413"/>
      <c r="W270" t="s" s="411">
        <v>2021</v>
      </c>
      <c r="X270" s="412">
        <f>IF($W270="Critical Importance",20,IF($W270="Minor Importance",5,10))</f>
        <v>5</v>
      </c>
    </row>
    <row r="271" ht="42.75" customHeight="1">
      <c r="A271" t="s" s="411">
        <v>888</v>
      </c>
      <c r="B271" t="s" s="411">
        <v>2908</v>
      </c>
      <c r="C271" s="412">
        <v>0</v>
      </c>
      <c r="D271" s="412">
        <v>0</v>
      </c>
      <c r="E271" s="412">
        <v>0</v>
      </c>
      <c r="F271" s="412">
        <v>0</v>
      </c>
      <c r="G271" s="412">
        <v>0</v>
      </c>
      <c r="H271" s="412">
        <v>0</v>
      </c>
      <c r="I271" s="412">
        <v>0</v>
      </c>
      <c r="J271" s="412">
        <v>1</v>
      </c>
      <c r="K271" s="413"/>
      <c r="L271" t="s" s="411">
        <v>1982</v>
      </c>
      <c r="M271" s="413"/>
      <c r="N271" s="413"/>
      <c r="O271" s="413"/>
      <c r="P271" s="413"/>
      <c r="Q271" t="s" s="411">
        <v>2909</v>
      </c>
      <c r="R271" s="413"/>
      <c r="S271" s="413"/>
      <c r="T271" s="413"/>
      <c r="U271" t="s" s="411">
        <v>47</v>
      </c>
      <c r="V271" s="413"/>
      <c r="W271" t="s" s="411">
        <v>2021</v>
      </c>
      <c r="X271" s="412">
        <f>IF($W271="Critical Importance",20,IF($W271="Minor Importance",5,10))</f>
        <v>5</v>
      </c>
    </row>
    <row r="272" ht="57" customHeight="1">
      <c r="A272" t="s" s="411">
        <v>890</v>
      </c>
      <c r="B272" t="s" s="411">
        <v>2910</v>
      </c>
      <c r="C272" s="412">
        <v>0</v>
      </c>
      <c r="D272" s="412">
        <v>0</v>
      </c>
      <c r="E272" s="412">
        <v>0</v>
      </c>
      <c r="F272" s="412">
        <v>0</v>
      </c>
      <c r="G272" s="412">
        <v>0</v>
      </c>
      <c r="H272" s="412">
        <v>0</v>
      </c>
      <c r="I272" s="412">
        <v>0</v>
      </c>
      <c r="J272" s="412">
        <v>1</v>
      </c>
      <c r="K272" s="413"/>
      <c r="L272" t="s" s="411">
        <v>1982</v>
      </c>
      <c r="M272" s="413"/>
      <c r="N272" s="413"/>
      <c r="O272" t="s" s="411">
        <v>2911</v>
      </c>
      <c r="P272" s="413"/>
      <c r="Q272" s="413"/>
      <c r="R272" s="413"/>
      <c r="S272" s="413"/>
      <c r="T272" s="413"/>
      <c r="U272" t="s" s="411">
        <v>47</v>
      </c>
      <c r="V272" s="413"/>
      <c r="W272" t="s" s="411">
        <v>2021</v>
      </c>
      <c r="X272" s="412">
        <f>IF($W272="Critical Importance",20,IF($W272="Minor Importance",5,10))</f>
        <v>5</v>
      </c>
    </row>
    <row r="273" ht="57" customHeight="1">
      <c r="A273" t="s" s="411">
        <v>893</v>
      </c>
      <c r="B273" t="s" s="411">
        <v>2912</v>
      </c>
      <c r="C273" s="412">
        <v>0</v>
      </c>
      <c r="D273" s="412">
        <v>0</v>
      </c>
      <c r="E273" s="412">
        <v>0</v>
      </c>
      <c r="F273" s="412">
        <v>0</v>
      </c>
      <c r="G273" s="412">
        <v>0</v>
      </c>
      <c r="H273" s="412">
        <v>0</v>
      </c>
      <c r="I273" s="412">
        <v>0</v>
      </c>
      <c r="J273" s="412">
        <v>1</v>
      </c>
      <c r="K273" s="413"/>
      <c r="L273" t="s" s="411">
        <v>1982</v>
      </c>
      <c r="M273" s="413"/>
      <c r="N273" s="413"/>
      <c r="O273" s="413"/>
      <c r="P273" s="413"/>
      <c r="Q273" t="s" s="411">
        <v>2913</v>
      </c>
      <c r="R273" s="413"/>
      <c r="S273" s="413"/>
      <c r="T273" s="413"/>
      <c r="U273" t="s" s="411">
        <v>59</v>
      </c>
      <c r="V273" s="413"/>
      <c r="W273" t="s" s="411">
        <v>2016</v>
      </c>
      <c r="X273" s="412">
        <f>IF($W273="Critical Importance",20,IF($W273="Minor Importance",5,10))</f>
        <v>20</v>
      </c>
    </row>
    <row r="274" ht="28.5" customHeight="1">
      <c r="A274" t="s" s="411">
        <v>895</v>
      </c>
      <c r="B274" t="s" s="411">
        <v>2914</v>
      </c>
      <c r="C274" s="412">
        <v>0</v>
      </c>
      <c r="D274" s="412">
        <v>0</v>
      </c>
      <c r="E274" s="412">
        <v>0</v>
      </c>
      <c r="F274" s="412">
        <v>0</v>
      </c>
      <c r="G274" s="412">
        <v>0</v>
      </c>
      <c r="H274" s="412">
        <v>0</v>
      </c>
      <c r="I274" s="412">
        <v>0</v>
      </c>
      <c r="J274" s="412">
        <v>1</v>
      </c>
      <c r="K274" s="413"/>
      <c r="L274" t="s" s="411">
        <v>1982</v>
      </c>
      <c r="M274" s="413"/>
      <c r="N274" s="413"/>
      <c r="O274" s="413"/>
      <c r="P274" s="413"/>
      <c r="Q274" s="413"/>
      <c r="R274" s="413"/>
      <c r="S274" s="413"/>
      <c r="T274" s="413"/>
      <c r="U274" t="s" s="411">
        <v>47</v>
      </c>
      <c r="V274" s="413"/>
      <c r="W274" t="s" s="411">
        <v>2021</v>
      </c>
      <c r="X274" s="412">
        <f>IF($W274="Critical Importance",20,IF($W274="Minor Importance",5,10))</f>
        <v>5</v>
      </c>
    </row>
    <row r="275" ht="42.75" customHeight="1">
      <c r="A275" t="s" s="411">
        <v>898</v>
      </c>
      <c r="B275" t="s" s="411">
        <v>2915</v>
      </c>
      <c r="C275" s="412">
        <v>0</v>
      </c>
      <c r="D275" s="412">
        <v>0</v>
      </c>
      <c r="E275" s="412">
        <v>0</v>
      </c>
      <c r="F275" s="412">
        <v>0</v>
      </c>
      <c r="G275" s="412">
        <v>0</v>
      </c>
      <c r="H275" s="412">
        <v>0</v>
      </c>
      <c r="I275" s="412">
        <v>0</v>
      </c>
      <c r="J275" s="412">
        <v>1</v>
      </c>
      <c r="K275" s="413"/>
      <c r="L275" t="s" s="411">
        <v>1982</v>
      </c>
      <c r="M275" s="413"/>
      <c r="N275" s="413"/>
      <c r="O275" s="413"/>
      <c r="P275" s="413"/>
      <c r="Q275" t="s" s="411">
        <v>2916</v>
      </c>
      <c r="R275" s="413"/>
      <c r="S275" t="s" s="411">
        <v>2850</v>
      </c>
      <c r="T275" t="s" s="411">
        <v>2850</v>
      </c>
      <c r="U275" t="s" s="411">
        <v>59</v>
      </c>
      <c r="V275" s="413"/>
      <c r="W275" t="s" s="411">
        <v>2070</v>
      </c>
      <c r="X275" s="412">
        <f>IF($W275="Critical Importance",20,IF($W275="Minor Importance",5,10))</f>
        <v>10</v>
      </c>
    </row>
    <row r="276" ht="42.75" customHeight="1">
      <c r="A276" t="s" s="411">
        <v>900</v>
      </c>
      <c r="B276" t="s" s="411">
        <v>2917</v>
      </c>
      <c r="C276" s="412">
        <v>0</v>
      </c>
      <c r="D276" s="412">
        <v>0</v>
      </c>
      <c r="E276" s="412">
        <v>0</v>
      </c>
      <c r="F276" s="412">
        <v>0</v>
      </c>
      <c r="G276" s="412">
        <v>0</v>
      </c>
      <c r="H276" s="412">
        <v>0</v>
      </c>
      <c r="I276" s="412">
        <v>0</v>
      </c>
      <c r="J276" s="412">
        <v>1</v>
      </c>
      <c r="K276" s="413"/>
      <c r="L276" t="s" s="411">
        <v>1982</v>
      </c>
      <c r="M276" s="413"/>
      <c r="N276" s="413"/>
      <c r="O276" s="413"/>
      <c r="P276" s="413"/>
      <c r="Q276" t="s" s="411">
        <v>2918</v>
      </c>
      <c r="R276" s="413"/>
      <c r="S276" s="413"/>
      <c r="T276" s="413"/>
      <c r="U276" t="s" s="411">
        <v>47</v>
      </c>
      <c r="V276" s="413"/>
      <c r="W276" t="s" s="411">
        <v>2070</v>
      </c>
      <c r="X276" s="412">
        <f>IF($W276="Critical Importance",20,IF($W276="Minor Importance",5,10))</f>
        <v>10</v>
      </c>
    </row>
    <row r="277" ht="28.5" customHeight="1">
      <c r="A277" t="s" s="411">
        <v>902</v>
      </c>
      <c r="B277" t="s" s="411">
        <v>2919</v>
      </c>
      <c r="C277" s="412">
        <v>0</v>
      </c>
      <c r="D277" s="412">
        <v>0</v>
      </c>
      <c r="E277" s="412">
        <v>0</v>
      </c>
      <c r="F277" s="412">
        <v>0</v>
      </c>
      <c r="G277" s="412">
        <v>0</v>
      </c>
      <c r="H277" s="412">
        <v>0</v>
      </c>
      <c r="I277" s="412">
        <v>0</v>
      </c>
      <c r="J277" s="412">
        <v>1</v>
      </c>
      <c r="K277" s="413"/>
      <c r="L277" t="s" s="411">
        <v>1982</v>
      </c>
      <c r="M277" s="413"/>
      <c r="N277" s="413"/>
      <c r="O277" s="413"/>
      <c r="P277" t="s" s="411">
        <v>2920</v>
      </c>
      <c r="Q277" s="413"/>
      <c r="R277" s="413"/>
      <c r="S277" s="413"/>
      <c r="T277" s="413"/>
      <c r="U277" t="s" s="411">
        <v>47</v>
      </c>
      <c r="V277" s="413"/>
      <c r="W277" t="s" s="411">
        <v>2070</v>
      </c>
      <c r="X277" s="412">
        <f>IF($W277="Critical Importance",20,IF($W277="Minor Importance",5,10))</f>
        <v>10</v>
      </c>
    </row>
    <row r="278" ht="42.75" customHeight="1">
      <c r="A278" t="s" s="411">
        <v>904</v>
      </c>
      <c r="B278" t="s" s="411">
        <v>2921</v>
      </c>
      <c r="C278" s="412">
        <v>0</v>
      </c>
      <c r="D278" s="412">
        <v>0</v>
      </c>
      <c r="E278" s="412">
        <v>0</v>
      </c>
      <c r="F278" s="412">
        <v>0</v>
      </c>
      <c r="G278" s="412">
        <v>0</v>
      </c>
      <c r="H278" s="412">
        <v>0</v>
      </c>
      <c r="I278" s="412">
        <v>0</v>
      </c>
      <c r="J278" s="412">
        <v>1</v>
      </c>
      <c r="K278" s="413"/>
      <c r="L278" t="s" s="411">
        <v>1982</v>
      </c>
      <c r="M278" s="413"/>
      <c r="N278" s="413"/>
      <c r="O278" s="413"/>
      <c r="P278" s="413"/>
      <c r="Q278" t="s" s="411">
        <v>2922</v>
      </c>
      <c r="R278" s="413"/>
      <c r="S278" s="413"/>
      <c r="T278" s="413"/>
      <c r="U278" t="s" s="411">
        <v>59</v>
      </c>
      <c r="V278" s="413"/>
      <c r="W278" t="s" s="411">
        <v>2070</v>
      </c>
      <c r="X278" s="412">
        <f>IF($W278="Critical Importance",20,IF($W278="Minor Importance",5,10))</f>
        <v>10</v>
      </c>
    </row>
    <row r="279" ht="42.75" customHeight="1">
      <c r="A279" t="s" s="411">
        <v>906</v>
      </c>
      <c r="B279" t="s" s="411">
        <v>2923</v>
      </c>
      <c r="C279" s="412">
        <v>0</v>
      </c>
      <c r="D279" s="412">
        <v>0</v>
      </c>
      <c r="E279" s="412">
        <v>0</v>
      </c>
      <c r="F279" s="412">
        <v>0</v>
      </c>
      <c r="G279" s="412">
        <v>0</v>
      </c>
      <c r="H279" s="412">
        <v>0</v>
      </c>
      <c r="I279" s="412">
        <v>0</v>
      </c>
      <c r="J279" s="412">
        <v>1</v>
      </c>
      <c r="K279" s="413"/>
      <c r="L279" t="s" s="411">
        <v>1982</v>
      </c>
      <c r="M279" s="413"/>
      <c r="N279" s="413"/>
      <c r="O279" s="413"/>
      <c r="P279" t="s" s="411">
        <v>2920</v>
      </c>
      <c r="Q279" s="413"/>
      <c r="R279" t="s" s="411">
        <v>2262</v>
      </c>
      <c r="S279" s="413"/>
      <c r="T279" s="413"/>
      <c r="U279" t="s" s="411">
        <v>47</v>
      </c>
      <c r="V279" s="413"/>
      <c r="W279" t="s" s="411">
        <v>2070</v>
      </c>
      <c r="X279" s="412">
        <f>IF($W279="Critical Importance",20,IF($W279="Minor Importance",5,10))</f>
        <v>10</v>
      </c>
    </row>
    <row r="280" ht="28.5" customHeight="1">
      <c r="A280" t="s" s="411">
        <v>909</v>
      </c>
      <c r="B280" t="s" s="411">
        <v>2924</v>
      </c>
      <c r="C280" s="412">
        <v>0</v>
      </c>
      <c r="D280" s="412">
        <v>0</v>
      </c>
      <c r="E280" s="412">
        <v>0</v>
      </c>
      <c r="F280" s="412">
        <v>0</v>
      </c>
      <c r="G280" s="412">
        <v>0</v>
      </c>
      <c r="H280" s="412">
        <v>0</v>
      </c>
      <c r="I280" s="412">
        <v>0</v>
      </c>
      <c r="J280" s="412">
        <v>1</v>
      </c>
      <c r="K280" s="413"/>
      <c r="L280" t="s" s="411">
        <v>1982</v>
      </c>
      <c r="M280" s="413"/>
      <c r="N280" s="413"/>
      <c r="O280" s="413"/>
      <c r="P280" s="413"/>
      <c r="Q280" s="413"/>
      <c r="R280" s="413"/>
      <c r="S280" t="s" s="411">
        <v>2850</v>
      </c>
      <c r="T280" t="s" s="411">
        <v>2850</v>
      </c>
      <c r="U280" t="s" s="411">
        <v>47</v>
      </c>
      <c r="V280" s="413"/>
      <c r="W280" t="s" s="411">
        <v>2070</v>
      </c>
      <c r="X280" s="412">
        <f>IF($W280="Critical Importance",20,IF($W280="Minor Importance",5,10))</f>
        <v>10</v>
      </c>
    </row>
    <row r="281" ht="57" customHeight="1">
      <c r="A281" t="s" s="411">
        <v>911</v>
      </c>
      <c r="B281" t="s" s="411">
        <v>2925</v>
      </c>
      <c r="C281" s="412">
        <v>0</v>
      </c>
      <c r="D281" s="412">
        <v>0</v>
      </c>
      <c r="E281" s="412">
        <v>0</v>
      </c>
      <c r="F281" s="412">
        <v>0</v>
      </c>
      <c r="G281" s="412">
        <v>0</v>
      </c>
      <c r="H281" s="412">
        <v>0</v>
      </c>
      <c r="I281" s="412">
        <v>0</v>
      </c>
      <c r="J281" s="412">
        <v>1</v>
      </c>
      <c r="K281" s="413"/>
      <c r="L281" t="s" s="411">
        <v>1982</v>
      </c>
      <c r="M281" s="413"/>
      <c r="N281" s="413"/>
      <c r="O281" s="413"/>
      <c r="P281" s="413"/>
      <c r="Q281" s="413"/>
      <c r="R281" s="413"/>
      <c r="S281" s="413"/>
      <c r="T281" s="413"/>
      <c r="U281" t="s" s="411">
        <v>47</v>
      </c>
      <c r="V281" s="413"/>
      <c r="W281" t="s" s="411">
        <v>2070</v>
      </c>
      <c r="X281" s="412">
        <f>IF($W281="Critical Importance",20,IF($W281="Minor Importance",5,10))</f>
        <v>10</v>
      </c>
    </row>
    <row r="282" ht="85.5" customHeight="1">
      <c r="A282" t="s" s="411">
        <v>913</v>
      </c>
      <c r="B282" t="s" s="411">
        <v>2926</v>
      </c>
      <c r="C282" s="412">
        <v>0</v>
      </c>
      <c r="D282" s="412">
        <v>0</v>
      </c>
      <c r="E282" s="412">
        <v>0</v>
      </c>
      <c r="F282" s="412">
        <v>0</v>
      </c>
      <c r="G282" s="412">
        <v>0</v>
      </c>
      <c r="H282" s="412">
        <v>0</v>
      </c>
      <c r="I282" s="412">
        <v>0</v>
      </c>
      <c r="J282" s="412">
        <v>1</v>
      </c>
      <c r="K282" s="413"/>
      <c r="L282" t="s" s="411">
        <v>1982</v>
      </c>
      <c r="M282" s="413"/>
      <c r="N282" s="413"/>
      <c r="O282" s="413"/>
      <c r="P282" s="413"/>
      <c r="Q282" s="413"/>
      <c r="R282" t="s" s="419">
        <v>2927</v>
      </c>
      <c r="S282" s="413"/>
      <c r="T282" s="413"/>
      <c r="U282" t="s" s="411">
        <v>47</v>
      </c>
      <c r="V282" s="413"/>
      <c r="W282" t="s" s="411">
        <v>2070</v>
      </c>
      <c r="X282" s="412">
        <f>IF($W282="Critical Importance",20,IF($W282="Minor Importance",5,10))</f>
        <v>10</v>
      </c>
    </row>
    <row r="283" ht="85.5" customHeight="1">
      <c r="A283" t="s" s="411">
        <v>915</v>
      </c>
      <c r="B283" t="s" s="411">
        <v>2928</v>
      </c>
      <c r="C283" s="412">
        <v>0</v>
      </c>
      <c r="D283" s="412">
        <v>0</v>
      </c>
      <c r="E283" s="412">
        <v>0</v>
      </c>
      <c r="F283" s="412">
        <v>0</v>
      </c>
      <c r="G283" s="412">
        <v>0</v>
      </c>
      <c r="H283" s="412">
        <v>0</v>
      </c>
      <c r="I283" s="412">
        <v>0</v>
      </c>
      <c r="J283" s="412">
        <v>1</v>
      </c>
      <c r="K283" s="413"/>
      <c r="L283" t="s" s="411">
        <v>1982</v>
      </c>
      <c r="M283" s="413"/>
      <c r="N283" s="413"/>
      <c r="O283" s="413"/>
      <c r="P283" s="413"/>
      <c r="Q283" s="413"/>
      <c r="R283" t="s" s="419">
        <v>2929</v>
      </c>
      <c r="S283" s="413"/>
      <c r="T283" s="413"/>
      <c r="U283" t="s" s="411">
        <v>47</v>
      </c>
      <c r="V283" s="413"/>
      <c r="W283" t="s" s="411">
        <v>2070</v>
      </c>
      <c r="X283" s="412">
        <f>IF($W283="Critical Importance",20,IF($W283="Minor Importance",5,10))</f>
        <v>10</v>
      </c>
    </row>
    <row r="284" ht="85.5" customHeight="1">
      <c r="A284" t="s" s="411">
        <v>917</v>
      </c>
      <c r="B284" t="s" s="411">
        <v>2930</v>
      </c>
      <c r="C284" s="412">
        <v>0</v>
      </c>
      <c r="D284" s="412">
        <v>0</v>
      </c>
      <c r="E284" s="412">
        <v>0</v>
      </c>
      <c r="F284" s="412">
        <v>0</v>
      </c>
      <c r="G284" s="412">
        <v>0</v>
      </c>
      <c r="H284" s="412">
        <v>0</v>
      </c>
      <c r="I284" s="412">
        <v>0</v>
      </c>
      <c r="J284" s="412">
        <v>1</v>
      </c>
      <c r="K284" s="413"/>
      <c r="L284" t="s" s="411">
        <v>1982</v>
      </c>
      <c r="M284" s="413"/>
      <c r="N284" s="413"/>
      <c r="O284" s="413"/>
      <c r="P284" s="413"/>
      <c r="Q284" s="413"/>
      <c r="R284" t="s" s="419">
        <v>2931</v>
      </c>
      <c r="S284" s="413"/>
      <c r="T284" s="413"/>
      <c r="U284" t="s" s="411">
        <v>47</v>
      </c>
      <c r="V284" s="413"/>
      <c r="W284" t="s" s="411">
        <v>2070</v>
      </c>
      <c r="X284" s="412">
        <f>IF($W284="Critical Importance",20,IF($W284="Minor Importance",5,10))</f>
        <v>10</v>
      </c>
    </row>
    <row r="285" ht="85.5" customHeight="1">
      <c r="A285" t="s" s="411">
        <v>919</v>
      </c>
      <c r="B285" t="s" s="411">
        <v>2932</v>
      </c>
      <c r="C285" s="412">
        <v>0</v>
      </c>
      <c r="D285" s="412">
        <v>0</v>
      </c>
      <c r="E285" s="412">
        <v>0</v>
      </c>
      <c r="F285" s="412">
        <v>0</v>
      </c>
      <c r="G285" s="412">
        <v>0</v>
      </c>
      <c r="H285" s="412">
        <v>0</v>
      </c>
      <c r="I285" s="412">
        <v>0</v>
      </c>
      <c r="J285" s="412">
        <v>1</v>
      </c>
      <c r="K285" s="413"/>
      <c r="L285" t="s" s="411">
        <v>1982</v>
      </c>
      <c r="M285" s="413"/>
      <c r="N285" s="413"/>
      <c r="O285" s="413"/>
      <c r="P285" s="413"/>
      <c r="Q285" s="413"/>
      <c r="R285" t="s" s="419">
        <v>2933</v>
      </c>
      <c r="S285" s="413"/>
      <c r="T285" s="413"/>
      <c r="U285" t="s" s="411">
        <v>47</v>
      </c>
      <c r="V285" s="413"/>
      <c r="W285" t="s" s="411">
        <v>2070</v>
      </c>
      <c r="X285" s="412">
        <f>IF($W285="Critical Importance",20,IF($W285="Minor Importance",5,10))</f>
        <v>10</v>
      </c>
    </row>
    <row r="286" ht="85.5" customHeight="1">
      <c r="A286" t="s" s="411">
        <v>921</v>
      </c>
      <c r="B286" t="s" s="411">
        <v>2934</v>
      </c>
      <c r="C286" s="412">
        <v>0</v>
      </c>
      <c r="D286" s="412">
        <v>0</v>
      </c>
      <c r="E286" s="412">
        <v>0</v>
      </c>
      <c r="F286" s="412">
        <v>0</v>
      </c>
      <c r="G286" s="412">
        <v>0</v>
      </c>
      <c r="H286" s="412">
        <v>0</v>
      </c>
      <c r="I286" s="412">
        <v>0</v>
      </c>
      <c r="J286" s="412">
        <v>1</v>
      </c>
      <c r="K286" s="413"/>
      <c r="L286" t="s" s="411">
        <v>1982</v>
      </c>
      <c r="M286" s="413"/>
      <c r="N286" s="413"/>
      <c r="O286" s="413"/>
      <c r="P286" s="413"/>
      <c r="Q286" s="413"/>
      <c r="R286" t="s" s="419">
        <v>2935</v>
      </c>
      <c r="S286" s="413"/>
      <c r="T286" s="413"/>
      <c r="U286" t="s" s="411">
        <v>47</v>
      </c>
      <c r="V286" s="413"/>
      <c r="W286" t="s" s="411">
        <v>2070</v>
      </c>
      <c r="X286" s="412">
        <f>IF($W286="Critical Importance",20,IF($W286="Minor Importance",5,10))</f>
        <v>10</v>
      </c>
    </row>
    <row r="287" ht="85.5" customHeight="1">
      <c r="A287" t="s" s="411">
        <v>923</v>
      </c>
      <c r="B287" t="s" s="411">
        <v>2936</v>
      </c>
      <c r="C287" s="412">
        <v>0</v>
      </c>
      <c r="D287" s="412">
        <v>0</v>
      </c>
      <c r="E287" s="412">
        <v>0</v>
      </c>
      <c r="F287" s="412">
        <v>0</v>
      </c>
      <c r="G287" s="412">
        <v>0</v>
      </c>
      <c r="H287" s="412">
        <v>0</v>
      </c>
      <c r="I287" s="412">
        <v>0</v>
      </c>
      <c r="J287" s="412">
        <v>1</v>
      </c>
      <c r="K287" s="413"/>
      <c r="L287" t="s" s="411">
        <v>1982</v>
      </c>
      <c r="M287" s="413"/>
      <c r="N287" s="413"/>
      <c r="O287" s="413"/>
      <c r="P287" s="413"/>
      <c r="Q287" s="413"/>
      <c r="R287" t="s" s="419">
        <v>2937</v>
      </c>
      <c r="S287" s="413"/>
      <c r="T287" s="413"/>
      <c r="U287" t="s" s="411">
        <v>47</v>
      </c>
      <c r="V287" s="413"/>
      <c r="W287" t="s" s="411">
        <v>2070</v>
      </c>
      <c r="X287" s="412">
        <f>IF($W287="Critical Importance",20,IF($W287="Minor Importance",5,10))</f>
        <v>10</v>
      </c>
    </row>
    <row r="288" ht="85.5" customHeight="1">
      <c r="A288" t="s" s="411">
        <v>925</v>
      </c>
      <c r="B288" t="s" s="411">
        <v>2938</v>
      </c>
      <c r="C288" s="412">
        <v>0</v>
      </c>
      <c r="D288" s="412">
        <v>0</v>
      </c>
      <c r="E288" s="412">
        <v>0</v>
      </c>
      <c r="F288" s="412">
        <v>0</v>
      </c>
      <c r="G288" s="412">
        <v>0</v>
      </c>
      <c r="H288" s="412">
        <v>0</v>
      </c>
      <c r="I288" s="412">
        <v>0</v>
      </c>
      <c r="J288" s="412">
        <v>1</v>
      </c>
      <c r="K288" s="413"/>
      <c r="L288" t="s" s="411">
        <v>1982</v>
      </c>
      <c r="M288" s="413"/>
      <c r="N288" s="413"/>
      <c r="O288" s="413"/>
      <c r="P288" s="413"/>
      <c r="Q288" s="413"/>
      <c r="R288" t="s" s="419">
        <v>2939</v>
      </c>
      <c r="S288" s="413"/>
      <c r="T288" s="413"/>
      <c r="U288" t="s" s="411">
        <v>47</v>
      </c>
      <c r="V288" s="413"/>
      <c r="W288" t="s" s="411">
        <v>2070</v>
      </c>
      <c r="X288" s="412">
        <f>IF($W288="Critical Importance",20,IF($W288="Minor Importance",5,10))</f>
        <v>10</v>
      </c>
    </row>
    <row r="289" ht="85.5" customHeight="1">
      <c r="A289" t="s" s="411">
        <v>927</v>
      </c>
      <c r="B289" t="s" s="411">
        <v>2940</v>
      </c>
      <c r="C289" s="412">
        <v>0</v>
      </c>
      <c r="D289" s="412">
        <v>0</v>
      </c>
      <c r="E289" s="412">
        <v>0</v>
      </c>
      <c r="F289" s="412">
        <v>0</v>
      </c>
      <c r="G289" s="412">
        <v>0</v>
      </c>
      <c r="H289" s="412">
        <v>0</v>
      </c>
      <c r="I289" s="412">
        <v>0</v>
      </c>
      <c r="J289" s="412">
        <v>1</v>
      </c>
      <c r="K289" s="413"/>
      <c r="L289" t="s" s="411">
        <v>1982</v>
      </c>
      <c r="M289" s="413"/>
      <c r="N289" s="413"/>
      <c r="O289" s="413"/>
      <c r="P289" s="413"/>
      <c r="Q289" s="413"/>
      <c r="R289" t="s" s="419">
        <v>2941</v>
      </c>
      <c r="S289" s="413"/>
      <c r="T289" s="413"/>
      <c r="U289" t="s" s="411">
        <v>47</v>
      </c>
      <c r="V289" s="413"/>
      <c r="W289" t="s" s="411">
        <v>2070</v>
      </c>
      <c r="X289" s="412">
        <f>IF($W289="Critical Importance",20,IF($W289="Minor Importance",5,10))</f>
        <v>10</v>
      </c>
    </row>
    <row r="290" ht="85.5" customHeight="1">
      <c r="A290" t="s" s="411">
        <v>929</v>
      </c>
      <c r="B290" t="s" s="411">
        <v>2942</v>
      </c>
      <c r="C290" s="412">
        <v>0</v>
      </c>
      <c r="D290" s="412">
        <v>0</v>
      </c>
      <c r="E290" s="412">
        <v>0</v>
      </c>
      <c r="F290" s="412">
        <v>0</v>
      </c>
      <c r="G290" s="412">
        <v>0</v>
      </c>
      <c r="H290" s="412">
        <v>0</v>
      </c>
      <c r="I290" s="412">
        <v>0</v>
      </c>
      <c r="J290" s="412">
        <v>1</v>
      </c>
      <c r="K290" s="413"/>
      <c r="L290" t="s" s="411">
        <v>1982</v>
      </c>
      <c r="M290" s="413"/>
      <c r="N290" s="413"/>
      <c r="O290" s="413"/>
      <c r="P290" s="413"/>
      <c r="Q290" s="413"/>
      <c r="R290" t="s" s="419">
        <v>2943</v>
      </c>
      <c r="S290" s="413"/>
      <c r="T290" s="413"/>
      <c r="U290" t="s" s="411">
        <v>47</v>
      </c>
      <c r="V290" s="413"/>
      <c r="W290" t="s" s="411">
        <v>2070</v>
      </c>
      <c r="X290" s="412">
        <f>IF($W290="Critical Importance",20,IF($W290="Minor Importance",5,10))</f>
        <v>10</v>
      </c>
    </row>
    <row r="291" ht="85.5" customHeight="1">
      <c r="A291" t="s" s="411">
        <v>931</v>
      </c>
      <c r="B291" t="s" s="411">
        <v>2944</v>
      </c>
      <c r="C291" s="412">
        <v>0</v>
      </c>
      <c r="D291" s="412">
        <v>0</v>
      </c>
      <c r="E291" s="412">
        <v>0</v>
      </c>
      <c r="F291" s="412">
        <v>0</v>
      </c>
      <c r="G291" s="412">
        <v>0</v>
      </c>
      <c r="H291" s="412">
        <v>0</v>
      </c>
      <c r="I291" s="412">
        <v>0</v>
      </c>
      <c r="J291" s="412">
        <v>1</v>
      </c>
      <c r="K291" s="413"/>
      <c r="L291" t="s" s="411">
        <v>1982</v>
      </c>
      <c r="M291" s="413"/>
      <c r="N291" s="413"/>
      <c r="O291" s="413"/>
      <c r="P291" s="413"/>
      <c r="Q291" s="413"/>
      <c r="R291" t="s" s="419">
        <v>2945</v>
      </c>
      <c r="S291" s="413"/>
      <c r="T291" s="413"/>
      <c r="U291" t="s" s="411">
        <v>47</v>
      </c>
      <c r="V291" s="413"/>
      <c r="W291" t="s" s="411">
        <v>2070</v>
      </c>
      <c r="X291" s="412">
        <f>IF($W291="Critical Importance",20,IF($W291="Minor Importance",5,10))</f>
        <v>10</v>
      </c>
    </row>
    <row r="292" ht="99.75" customHeight="1">
      <c r="A292" t="s" s="411">
        <v>933</v>
      </c>
      <c r="B292" t="s" s="411">
        <v>2946</v>
      </c>
      <c r="C292" s="412">
        <v>0</v>
      </c>
      <c r="D292" s="412">
        <v>0</v>
      </c>
      <c r="E292" s="412">
        <v>0</v>
      </c>
      <c r="F292" s="412">
        <v>0</v>
      </c>
      <c r="G292" s="412">
        <v>0</v>
      </c>
      <c r="H292" s="412">
        <v>0</v>
      </c>
      <c r="I292" s="412">
        <v>0</v>
      </c>
      <c r="J292" s="412">
        <v>1</v>
      </c>
      <c r="K292" s="413"/>
      <c r="L292" t="s" s="411">
        <v>1982</v>
      </c>
      <c r="M292" s="413"/>
      <c r="N292" s="413"/>
      <c r="O292" s="413"/>
      <c r="P292" s="413"/>
      <c r="Q292" s="413"/>
      <c r="R292" t="s" s="419">
        <v>2947</v>
      </c>
      <c r="S292" s="413"/>
      <c r="T292" s="413"/>
      <c r="U292" t="s" s="411">
        <v>59</v>
      </c>
      <c r="V292" s="413"/>
      <c r="W292" t="s" s="411">
        <v>2070</v>
      </c>
      <c r="X292" s="412">
        <f>IF($W292="Critical Importance",20,IF($W292="Minor Importance",5,10))</f>
        <v>10</v>
      </c>
    </row>
    <row r="293" ht="85.5" customHeight="1">
      <c r="A293" t="s" s="411">
        <v>935</v>
      </c>
      <c r="B293" t="s" s="411">
        <v>2948</v>
      </c>
      <c r="C293" s="412">
        <v>0</v>
      </c>
      <c r="D293" s="412">
        <v>0</v>
      </c>
      <c r="E293" s="412">
        <v>0</v>
      </c>
      <c r="F293" s="412">
        <v>0</v>
      </c>
      <c r="G293" s="412">
        <v>0</v>
      </c>
      <c r="H293" s="412">
        <v>0</v>
      </c>
      <c r="I293" s="412">
        <v>0</v>
      </c>
      <c r="J293" s="412">
        <v>1</v>
      </c>
      <c r="K293" s="413"/>
      <c r="L293" t="s" s="411">
        <v>1982</v>
      </c>
      <c r="M293" s="413"/>
      <c r="N293" s="413"/>
      <c r="O293" s="413"/>
      <c r="P293" s="413"/>
      <c r="Q293" s="413"/>
      <c r="R293" t="s" s="419">
        <v>2949</v>
      </c>
      <c r="S293" s="413"/>
      <c r="T293" s="413"/>
      <c r="U293" t="s" s="411">
        <v>47</v>
      </c>
      <c r="V293" s="413"/>
      <c r="W293" t="s" s="411">
        <v>2070</v>
      </c>
      <c r="X293" s="412">
        <f>IF($W293="Critical Importance",20,IF($W293="Minor Importance",5,10))</f>
        <v>10</v>
      </c>
    </row>
    <row r="294" ht="28.5" customHeight="1">
      <c r="A294" t="s" s="411">
        <v>937</v>
      </c>
      <c r="B294" t="s" s="411">
        <v>2950</v>
      </c>
      <c r="C294" s="412">
        <v>0</v>
      </c>
      <c r="D294" s="412">
        <v>0</v>
      </c>
      <c r="E294" s="412">
        <v>0</v>
      </c>
      <c r="F294" s="412">
        <v>0</v>
      </c>
      <c r="G294" s="412">
        <v>0</v>
      </c>
      <c r="H294" s="412">
        <v>0</v>
      </c>
      <c r="I294" s="412">
        <v>0</v>
      </c>
      <c r="J294" s="412">
        <v>1</v>
      </c>
      <c r="K294" s="413"/>
      <c r="L294" t="s" s="411">
        <v>1982</v>
      </c>
      <c r="M294" s="413"/>
      <c r="N294" s="413"/>
      <c r="O294" s="413"/>
      <c r="P294" s="413"/>
      <c r="Q294" s="413"/>
      <c r="R294" s="413"/>
      <c r="S294" s="413"/>
      <c r="T294" s="413"/>
      <c r="U294" t="s" s="411">
        <v>47</v>
      </c>
      <c r="V294" s="413"/>
      <c r="W294" t="s" s="411">
        <v>2070</v>
      </c>
      <c r="X294" s="412">
        <f>IF($W294="Critical Importance",20,IF($W294="Minor Importance",5,10))</f>
        <v>10</v>
      </c>
    </row>
    <row r="295" ht="57" customHeight="1">
      <c r="A295" t="s" s="411">
        <v>940</v>
      </c>
      <c r="B295" t="s" s="411">
        <v>2951</v>
      </c>
      <c r="C295" s="412">
        <v>0</v>
      </c>
      <c r="D295" s="412">
        <v>0</v>
      </c>
      <c r="E295" s="412">
        <v>0</v>
      </c>
      <c r="F295" s="412">
        <v>0</v>
      </c>
      <c r="G295" s="412">
        <v>0</v>
      </c>
      <c r="H295" s="412">
        <v>0</v>
      </c>
      <c r="I295" s="412">
        <v>0</v>
      </c>
      <c r="J295" s="412">
        <v>1</v>
      </c>
      <c r="K295" s="413"/>
      <c r="L295" t="s" s="411">
        <v>1982</v>
      </c>
      <c r="M295" s="413"/>
      <c r="N295" t="s" s="411">
        <v>2952</v>
      </c>
      <c r="O295" s="413"/>
      <c r="P295" s="413"/>
      <c r="Q295" s="413"/>
      <c r="R295" s="413"/>
      <c r="S295" t="s" s="411">
        <v>2850</v>
      </c>
      <c r="T295" t="s" s="411">
        <v>2850</v>
      </c>
      <c r="U295" t="s" s="411">
        <v>59</v>
      </c>
      <c r="V295" s="413"/>
      <c r="W295" t="s" s="411">
        <v>2070</v>
      </c>
      <c r="X295" s="412">
        <f>IF($W295="Critical Importance",20,IF($W295="Minor Importance",5,10))</f>
        <v>10</v>
      </c>
    </row>
    <row r="296" ht="57" customHeight="1">
      <c r="A296" t="s" s="411">
        <v>942</v>
      </c>
      <c r="B296" t="s" s="411">
        <v>2953</v>
      </c>
      <c r="C296" s="412">
        <v>0</v>
      </c>
      <c r="D296" s="412">
        <v>0</v>
      </c>
      <c r="E296" s="412">
        <v>0</v>
      </c>
      <c r="F296" s="412">
        <v>0</v>
      </c>
      <c r="G296" s="412">
        <v>0</v>
      </c>
      <c r="H296" s="412">
        <v>0</v>
      </c>
      <c r="I296" s="412">
        <v>0</v>
      </c>
      <c r="J296" s="412">
        <v>1</v>
      </c>
      <c r="K296" s="413"/>
      <c r="L296" t="s" s="411">
        <v>1982</v>
      </c>
      <c r="M296" s="413"/>
      <c r="N296" t="s" s="411">
        <v>2952</v>
      </c>
      <c r="O296" s="413"/>
      <c r="P296" s="413"/>
      <c r="Q296" s="413"/>
      <c r="R296" t="s" s="411">
        <v>2262</v>
      </c>
      <c r="S296" s="413"/>
      <c r="T296" s="413"/>
      <c r="U296" t="s" s="411">
        <v>59</v>
      </c>
      <c r="V296" s="413"/>
      <c r="W296" t="s" s="411">
        <v>2016</v>
      </c>
      <c r="X296" s="412">
        <f>IF($W296="Critical Importance",20,IF($W296="Minor Importance",5,10))</f>
        <v>20</v>
      </c>
    </row>
    <row r="297" ht="57" customHeight="1">
      <c r="A297" t="s" s="411">
        <v>944</v>
      </c>
      <c r="B297" t="s" s="411">
        <v>2954</v>
      </c>
      <c r="C297" s="412">
        <v>0</v>
      </c>
      <c r="D297" s="412">
        <v>0</v>
      </c>
      <c r="E297" s="412">
        <v>0</v>
      </c>
      <c r="F297" s="412">
        <v>0</v>
      </c>
      <c r="G297" s="412">
        <v>0</v>
      </c>
      <c r="H297" s="412">
        <v>0</v>
      </c>
      <c r="I297" s="412">
        <v>0</v>
      </c>
      <c r="J297" s="412">
        <v>1</v>
      </c>
      <c r="K297" s="413"/>
      <c r="L297" t="s" s="411">
        <v>1982</v>
      </c>
      <c r="M297" s="413"/>
      <c r="N297" t="s" s="411">
        <v>2952</v>
      </c>
      <c r="O297" s="413"/>
      <c r="P297" s="413"/>
      <c r="Q297" s="413"/>
      <c r="R297" t="s" s="411">
        <v>2262</v>
      </c>
      <c r="S297" s="413"/>
      <c r="T297" s="413"/>
      <c r="U297" t="s" s="411">
        <v>47</v>
      </c>
      <c r="V297" s="413"/>
      <c r="W297" t="s" s="411">
        <v>2016</v>
      </c>
      <c r="X297" s="412">
        <f>IF($W297="Critical Importance",20,IF($W297="Minor Importance",5,10))</f>
        <v>20</v>
      </c>
    </row>
    <row r="298" ht="57" customHeight="1">
      <c r="A298" t="s" s="411">
        <v>946</v>
      </c>
      <c r="B298" t="s" s="411">
        <v>2955</v>
      </c>
      <c r="C298" s="412">
        <v>0</v>
      </c>
      <c r="D298" s="412">
        <v>0</v>
      </c>
      <c r="E298" s="412">
        <v>0</v>
      </c>
      <c r="F298" s="412">
        <v>0</v>
      </c>
      <c r="G298" s="412">
        <v>0</v>
      </c>
      <c r="H298" s="412">
        <v>0</v>
      </c>
      <c r="I298" s="412">
        <v>0</v>
      </c>
      <c r="J298" s="412">
        <v>1</v>
      </c>
      <c r="K298" s="413"/>
      <c r="L298" t="s" s="411">
        <v>1982</v>
      </c>
      <c r="M298" s="413"/>
      <c r="N298" t="s" s="411">
        <v>2952</v>
      </c>
      <c r="O298" s="413"/>
      <c r="P298" s="413"/>
      <c r="Q298" s="413"/>
      <c r="R298" s="413"/>
      <c r="S298" s="413"/>
      <c r="T298" s="413"/>
      <c r="U298" t="s" s="411">
        <v>59</v>
      </c>
      <c r="V298" s="413"/>
      <c r="W298" t="s" s="411">
        <v>2070</v>
      </c>
      <c r="X298" s="412">
        <f>IF($W298="Critical Importance",20,IF($W298="Minor Importance",5,10))</f>
        <v>10</v>
      </c>
    </row>
    <row r="299" ht="57" customHeight="1">
      <c r="A299" t="s" s="411">
        <v>948</v>
      </c>
      <c r="B299" t="s" s="411">
        <v>2956</v>
      </c>
      <c r="C299" s="412">
        <v>0</v>
      </c>
      <c r="D299" s="412">
        <v>0</v>
      </c>
      <c r="E299" s="412">
        <v>0</v>
      </c>
      <c r="F299" s="412">
        <v>0</v>
      </c>
      <c r="G299" s="412">
        <v>0</v>
      </c>
      <c r="H299" s="412">
        <v>0</v>
      </c>
      <c r="I299" s="412">
        <v>0</v>
      </c>
      <c r="J299" s="412">
        <v>1</v>
      </c>
      <c r="K299" s="413"/>
      <c r="L299" t="s" s="411">
        <v>1982</v>
      </c>
      <c r="M299" s="413"/>
      <c r="N299" t="s" s="411">
        <v>2952</v>
      </c>
      <c r="O299" s="413"/>
      <c r="P299" s="413"/>
      <c r="Q299" s="413"/>
      <c r="R299" t="s" s="411">
        <v>2262</v>
      </c>
      <c r="S299" s="413"/>
      <c r="T299" s="413"/>
      <c r="U299" t="s" s="411">
        <v>47</v>
      </c>
      <c r="V299" s="413"/>
      <c r="W299" t="s" s="411">
        <v>2021</v>
      </c>
      <c r="X299" s="412">
        <f>IF($W299="Critical Importance",20,IF($W299="Minor Importance",5,10))</f>
        <v>5</v>
      </c>
    </row>
    <row r="300" ht="57" customHeight="1">
      <c r="A300" t="s" s="411">
        <v>950</v>
      </c>
      <c r="B300" t="s" s="411">
        <v>2957</v>
      </c>
      <c r="C300" s="412">
        <v>0</v>
      </c>
      <c r="D300" s="412">
        <v>0</v>
      </c>
      <c r="E300" s="412">
        <v>0</v>
      </c>
      <c r="F300" s="412">
        <v>0</v>
      </c>
      <c r="G300" s="412">
        <v>0</v>
      </c>
      <c r="H300" s="412">
        <v>0</v>
      </c>
      <c r="I300" s="412">
        <v>0</v>
      </c>
      <c r="J300" s="412">
        <v>1</v>
      </c>
      <c r="K300" s="413"/>
      <c r="L300" t="s" s="411">
        <v>1982</v>
      </c>
      <c r="M300" s="413"/>
      <c r="N300" t="s" s="411">
        <v>2952</v>
      </c>
      <c r="O300" s="413"/>
      <c r="P300" s="413"/>
      <c r="Q300" s="413"/>
      <c r="R300" s="413"/>
      <c r="S300" s="413"/>
      <c r="T300" s="413"/>
      <c r="U300" t="s" s="411">
        <v>59</v>
      </c>
      <c r="V300" s="413"/>
      <c r="W300" t="s" s="411">
        <v>2021</v>
      </c>
      <c r="X300" s="412">
        <f>IF($W300="Critical Importance",20,IF($W300="Minor Importance",5,10))</f>
        <v>5</v>
      </c>
    </row>
    <row r="301" ht="57" customHeight="1">
      <c r="A301" t="s" s="411">
        <v>952</v>
      </c>
      <c r="B301" t="s" s="411">
        <v>2958</v>
      </c>
      <c r="C301" s="412">
        <v>0</v>
      </c>
      <c r="D301" s="412">
        <v>0</v>
      </c>
      <c r="E301" s="412">
        <v>0</v>
      </c>
      <c r="F301" s="412">
        <v>0</v>
      </c>
      <c r="G301" s="412">
        <v>0</v>
      </c>
      <c r="H301" s="412">
        <v>0</v>
      </c>
      <c r="I301" s="412">
        <v>0</v>
      </c>
      <c r="J301" s="412">
        <v>1</v>
      </c>
      <c r="K301" s="413"/>
      <c r="L301" t="s" s="411">
        <v>1982</v>
      </c>
      <c r="M301" s="413"/>
      <c r="N301" t="s" s="411">
        <v>2952</v>
      </c>
      <c r="O301" s="413"/>
      <c r="P301" s="413"/>
      <c r="Q301" s="413"/>
      <c r="R301" s="413"/>
      <c r="S301" s="413"/>
      <c r="T301" s="413"/>
      <c r="U301" t="s" s="411">
        <v>47</v>
      </c>
      <c r="V301" s="413"/>
      <c r="W301" t="s" s="411">
        <v>2021</v>
      </c>
      <c r="X301" s="412">
        <f>IF($W301="Critical Importance",20,IF($W301="Minor Importance",5,10))</f>
        <v>5</v>
      </c>
    </row>
    <row r="302" ht="57" customHeight="1">
      <c r="A302" t="s" s="411">
        <v>954</v>
      </c>
      <c r="B302" t="s" s="411">
        <v>2959</v>
      </c>
      <c r="C302" s="412">
        <v>0</v>
      </c>
      <c r="D302" s="412">
        <v>0</v>
      </c>
      <c r="E302" s="412">
        <v>0</v>
      </c>
      <c r="F302" s="412">
        <v>0</v>
      </c>
      <c r="G302" s="412">
        <v>0</v>
      </c>
      <c r="H302" s="412">
        <v>0</v>
      </c>
      <c r="I302" s="412">
        <v>0</v>
      </c>
      <c r="J302" s="412">
        <v>1</v>
      </c>
      <c r="K302" s="413"/>
      <c r="L302" t="s" s="411">
        <v>1982</v>
      </c>
      <c r="M302" s="413"/>
      <c r="N302" t="s" s="411">
        <v>2952</v>
      </c>
      <c r="O302" s="413"/>
      <c r="P302" s="413"/>
      <c r="Q302" s="413"/>
      <c r="R302" t="s" s="411">
        <v>2262</v>
      </c>
      <c r="S302" s="413"/>
      <c r="T302" s="413"/>
      <c r="U302" t="s" s="411">
        <v>47</v>
      </c>
      <c r="V302" s="413"/>
      <c r="W302" t="s" s="411">
        <v>2021</v>
      </c>
      <c r="X302" s="412">
        <f>IF($W302="Critical Importance",20,IF($W302="Minor Importance",5,10))</f>
        <v>5</v>
      </c>
    </row>
    <row r="303" ht="57" customHeight="1">
      <c r="A303" t="s" s="411">
        <v>736</v>
      </c>
      <c r="B303" t="s" s="411">
        <v>2960</v>
      </c>
      <c r="C303" s="412">
        <v>0</v>
      </c>
      <c r="D303" s="412">
        <v>0</v>
      </c>
      <c r="E303" s="412">
        <v>0</v>
      </c>
      <c r="F303" s="412">
        <v>0</v>
      </c>
      <c r="G303" s="412">
        <v>0</v>
      </c>
      <c r="H303" s="412">
        <v>0</v>
      </c>
      <c r="I303" s="412">
        <v>1</v>
      </c>
      <c r="J303" s="412">
        <v>0</v>
      </c>
      <c r="K303" t="s" s="411">
        <v>1996</v>
      </c>
      <c r="L303" t="s" s="411">
        <v>1998</v>
      </c>
      <c r="M303" s="413"/>
      <c r="N303" t="s" s="411">
        <v>2952</v>
      </c>
      <c r="O303" t="s" s="411">
        <v>2961</v>
      </c>
      <c r="P303" s="413"/>
      <c r="Q303" s="413"/>
      <c r="R303" s="413"/>
      <c r="S303" t="s" s="411">
        <v>2850</v>
      </c>
      <c r="T303" t="s" s="411">
        <v>2850</v>
      </c>
      <c r="U303" t="s" s="411">
        <v>1998</v>
      </c>
      <c r="V303" s="413"/>
      <c r="W303" s="413"/>
      <c r="X303" s="412">
        <f>IF($W303="Critical Importance",20,IF($W303="Minor Importance",5,10))</f>
        <v>10</v>
      </c>
    </row>
    <row r="304" ht="57" customHeight="1">
      <c r="A304" t="s" s="411">
        <v>739</v>
      </c>
      <c r="B304" t="s" s="411">
        <v>2962</v>
      </c>
      <c r="C304" s="412">
        <v>0</v>
      </c>
      <c r="D304" s="412">
        <v>0</v>
      </c>
      <c r="E304" s="412">
        <v>0</v>
      </c>
      <c r="F304" s="412">
        <v>0</v>
      </c>
      <c r="G304" s="412">
        <v>0</v>
      </c>
      <c r="H304" s="412">
        <v>0</v>
      </c>
      <c r="I304" s="412">
        <v>1</v>
      </c>
      <c r="J304" s="412">
        <v>0</v>
      </c>
      <c r="K304" t="s" s="411">
        <v>1996</v>
      </c>
      <c r="L304" t="s" s="411">
        <v>1998</v>
      </c>
      <c r="M304" s="413"/>
      <c r="N304" t="s" s="411">
        <v>2952</v>
      </c>
      <c r="O304" t="s" s="411">
        <v>2963</v>
      </c>
      <c r="P304" s="413"/>
      <c r="Q304" s="413"/>
      <c r="R304" s="413"/>
      <c r="S304" s="413"/>
      <c r="T304" s="413"/>
      <c r="U304" t="s" s="411">
        <v>1998</v>
      </c>
      <c r="V304" s="413"/>
      <c r="W304" s="413"/>
      <c r="X304" s="412">
        <f>IF($W304="Critical Importance",20,IF($W304="Minor Importance",5,10))</f>
        <v>10</v>
      </c>
    </row>
    <row r="305" ht="57" customHeight="1">
      <c r="A305" t="s" s="411">
        <v>742</v>
      </c>
      <c r="B305" t="s" s="411">
        <v>2964</v>
      </c>
      <c r="C305" s="412">
        <v>0</v>
      </c>
      <c r="D305" s="412">
        <v>0</v>
      </c>
      <c r="E305" s="412">
        <v>0</v>
      </c>
      <c r="F305" s="412">
        <v>0</v>
      </c>
      <c r="G305" s="412">
        <v>0</v>
      </c>
      <c r="H305" s="412">
        <v>0</v>
      </c>
      <c r="I305" s="412">
        <v>1</v>
      </c>
      <c r="J305" s="412">
        <v>0</v>
      </c>
      <c r="K305" s="413"/>
      <c r="L305" t="s" s="411">
        <v>1981</v>
      </c>
      <c r="M305" s="413"/>
      <c r="N305" t="s" s="411">
        <v>2952</v>
      </c>
      <c r="O305" t="s" s="411">
        <v>2965</v>
      </c>
      <c r="P305" s="413"/>
      <c r="Q305" s="413"/>
      <c r="R305" s="413"/>
      <c r="S305" t="s" s="411">
        <v>2850</v>
      </c>
      <c r="T305" t="s" s="411">
        <v>2850</v>
      </c>
      <c r="U305" t="s" s="411">
        <v>47</v>
      </c>
      <c r="V305" s="413"/>
      <c r="W305" t="s" s="411">
        <v>2016</v>
      </c>
      <c r="X305" s="412">
        <f>IF($W305="Critical Importance",20,IF($W305="Minor Importance",5,10))</f>
        <v>20</v>
      </c>
    </row>
    <row r="306" ht="57" customHeight="1">
      <c r="A306" t="s" s="411">
        <v>744</v>
      </c>
      <c r="B306" t="s" s="411">
        <v>2966</v>
      </c>
      <c r="C306" s="412">
        <v>0</v>
      </c>
      <c r="D306" s="412">
        <v>0</v>
      </c>
      <c r="E306" s="412">
        <v>0</v>
      </c>
      <c r="F306" s="412">
        <v>0</v>
      </c>
      <c r="G306" s="412">
        <v>0</v>
      </c>
      <c r="H306" s="412">
        <v>0</v>
      </c>
      <c r="I306" s="412">
        <v>1</v>
      </c>
      <c r="J306" s="412">
        <v>0</v>
      </c>
      <c r="K306" s="413"/>
      <c r="L306" t="s" s="411">
        <v>1981</v>
      </c>
      <c r="M306" s="413"/>
      <c r="N306" t="s" s="411">
        <v>2952</v>
      </c>
      <c r="O306" t="s" s="411">
        <v>2967</v>
      </c>
      <c r="P306" s="413"/>
      <c r="Q306" s="413"/>
      <c r="R306" s="413"/>
      <c r="S306" s="413"/>
      <c r="T306" s="413"/>
      <c r="U306" t="s" s="411">
        <v>47</v>
      </c>
      <c r="V306" s="413"/>
      <c r="W306" t="s" s="411">
        <v>2016</v>
      </c>
      <c r="X306" s="412">
        <f>IF($W306="Critical Importance",20,IF($W306="Minor Importance",5,10))</f>
        <v>20</v>
      </c>
    </row>
    <row r="307" ht="57" customHeight="1">
      <c r="A307" t="s" s="411">
        <v>746</v>
      </c>
      <c r="B307" t="s" s="411">
        <v>2968</v>
      </c>
      <c r="C307" s="412">
        <v>0</v>
      </c>
      <c r="D307" s="412">
        <v>0</v>
      </c>
      <c r="E307" s="412">
        <v>0</v>
      </c>
      <c r="F307" s="412">
        <v>0</v>
      </c>
      <c r="G307" s="412">
        <v>0</v>
      </c>
      <c r="H307" s="412">
        <v>0</v>
      </c>
      <c r="I307" s="412">
        <v>1</v>
      </c>
      <c r="J307" s="412">
        <v>0</v>
      </c>
      <c r="K307" s="413"/>
      <c r="L307" t="s" s="411">
        <v>1981</v>
      </c>
      <c r="M307" s="413"/>
      <c r="N307" t="s" s="411">
        <v>2952</v>
      </c>
      <c r="O307" t="s" s="411">
        <v>2969</v>
      </c>
      <c r="P307" s="413"/>
      <c r="Q307" s="413"/>
      <c r="R307" s="413"/>
      <c r="S307" s="413"/>
      <c r="T307" s="413"/>
      <c r="U307" t="s" s="411">
        <v>47</v>
      </c>
      <c r="V307" s="413"/>
      <c r="W307" t="s" s="411">
        <v>2016</v>
      </c>
      <c r="X307" s="412">
        <f>IF($W307="Critical Importance",20,IF($W307="Minor Importance",5,10))</f>
        <v>20</v>
      </c>
    </row>
    <row r="308" ht="57" customHeight="1">
      <c r="A308" t="s" s="411">
        <v>748</v>
      </c>
      <c r="B308" t="s" s="411">
        <v>2970</v>
      </c>
      <c r="C308" s="412">
        <v>0</v>
      </c>
      <c r="D308" s="412">
        <v>0</v>
      </c>
      <c r="E308" s="412">
        <v>0</v>
      </c>
      <c r="F308" s="412">
        <v>0</v>
      </c>
      <c r="G308" s="412">
        <v>0</v>
      </c>
      <c r="H308" s="412">
        <v>0</v>
      </c>
      <c r="I308" s="412">
        <v>1</v>
      </c>
      <c r="J308" s="412">
        <v>0</v>
      </c>
      <c r="K308" s="413"/>
      <c r="L308" t="s" s="411">
        <v>1998</v>
      </c>
      <c r="M308" s="413"/>
      <c r="N308" t="s" s="411">
        <v>2952</v>
      </c>
      <c r="O308" t="s" s="411">
        <v>2971</v>
      </c>
      <c r="P308" s="413"/>
      <c r="Q308" s="413"/>
      <c r="R308" s="413"/>
      <c r="S308" s="413"/>
      <c r="T308" s="413"/>
      <c r="U308" t="s" s="411">
        <v>1998</v>
      </c>
      <c r="V308" s="413"/>
      <c r="W308" t="s" s="411">
        <v>2070</v>
      </c>
      <c r="X308" s="412">
        <f>IF($W308="Critical Importance",20,IF($W308="Minor Importance",5,10))</f>
        <v>10</v>
      </c>
    </row>
    <row r="309" ht="85.5" customHeight="1">
      <c r="A309" t="s" s="411">
        <v>750</v>
      </c>
      <c r="B309" t="s" s="411">
        <v>2972</v>
      </c>
      <c r="C309" s="412">
        <v>0</v>
      </c>
      <c r="D309" s="412">
        <v>0</v>
      </c>
      <c r="E309" s="412">
        <v>0</v>
      </c>
      <c r="F309" s="412">
        <v>0</v>
      </c>
      <c r="G309" s="412">
        <v>0</v>
      </c>
      <c r="H309" s="412">
        <v>0</v>
      </c>
      <c r="I309" s="412">
        <v>1</v>
      </c>
      <c r="J309" s="412">
        <v>0</v>
      </c>
      <c r="K309" s="413"/>
      <c r="L309" t="s" s="411">
        <v>1981</v>
      </c>
      <c r="M309" s="413"/>
      <c r="N309" t="s" s="411">
        <v>2952</v>
      </c>
      <c r="O309" t="s" s="411">
        <v>2973</v>
      </c>
      <c r="P309" s="413"/>
      <c r="Q309" s="413"/>
      <c r="R309" s="413"/>
      <c r="S309" s="413"/>
      <c r="T309" s="413"/>
      <c r="U309" t="s" s="411">
        <v>47</v>
      </c>
      <c r="V309" s="413"/>
      <c r="W309" t="s" s="411">
        <v>2070</v>
      </c>
      <c r="X309" s="412">
        <f>IF($W309="Critical Importance",20,IF($W309="Minor Importance",5,10))</f>
        <v>10</v>
      </c>
    </row>
    <row r="310" ht="71.25" customHeight="1">
      <c r="A310" t="s" s="411">
        <v>753</v>
      </c>
      <c r="B310" t="s" s="411">
        <v>2974</v>
      </c>
      <c r="C310" s="412">
        <v>0</v>
      </c>
      <c r="D310" s="412">
        <v>0</v>
      </c>
      <c r="E310" s="412">
        <v>0</v>
      </c>
      <c r="F310" s="412">
        <v>0</v>
      </c>
      <c r="G310" s="412">
        <v>0</v>
      </c>
      <c r="H310" s="412">
        <v>0</v>
      </c>
      <c r="I310" s="412">
        <v>1</v>
      </c>
      <c r="J310" s="412">
        <v>0</v>
      </c>
      <c r="K310" s="413"/>
      <c r="L310" t="s" s="411">
        <v>1981</v>
      </c>
      <c r="M310" s="413"/>
      <c r="N310" t="s" s="411">
        <v>2952</v>
      </c>
      <c r="O310" t="s" s="411">
        <v>2975</v>
      </c>
      <c r="P310" s="413"/>
      <c r="Q310" s="413"/>
      <c r="R310" s="413"/>
      <c r="S310" t="s" s="411">
        <v>2850</v>
      </c>
      <c r="T310" t="s" s="411">
        <v>2850</v>
      </c>
      <c r="U310" t="s" s="411">
        <v>47</v>
      </c>
      <c r="V310" s="413"/>
      <c r="W310" t="s" s="411">
        <v>2016</v>
      </c>
      <c r="X310" s="412">
        <f>IF($W310="Critical Importance",20,IF($W310="Minor Importance",5,10))</f>
        <v>20</v>
      </c>
    </row>
    <row r="311" ht="57" customHeight="1">
      <c r="A311" t="s" s="411">
        <v>755</v>
      </c>
      <c r="B311" t="s" s="411">
        <v>2976</v>
      </c>
      <c r="C311" s="412">
        <v>0</v>
      </c>
      <c r="D311" s="412">
        <v>0</v>
      </c>
      <c r="E311" s="412">
        <v>0</v>
      </c>
      <c r="F311" s="412">
        <v>0</v>
      </c>
      <c r="G311" s="412">
        <v>0</v>
      </c>
      <c r="H311" s="412">
        <v>0</v>
      </c>
      <c r="I311" s="412">
        <v>1</v>
      </c>
      <c r="J311" s="412">
        <v>0</v>
      </c>
      <c r="K311" s="413"/>
      <c r="L311" t="s" s="411">
        <v>1981</v>
      </c>
      <c r="M311" s="413"/>
      <c r="N311" t="s" s="411">
        <v>2952</v>
      </c>
      <c r="O311" t="s" s="411">
        <v>2977</v>
      </c>
      <c r="P311" s="413"/>
      <c r="Q311" s="413"/>
      <c r="R311" s="413"/>
      <c r="S311" s="413"/>
      <c r="T311" s="413"/>
      <c r="U311" t="s" s="411">
        <v>47</v>
      </c>
      <c r="V311" s="413"/>
      <c r="W311" t="s" s="411">
        <v>2016</v>
      </c>
      <c r="X311" s="412">
        <f>IF($W311="Critical Importance",20,IF($W311="Minor Importance",5,10))</f>
        <v>20</v>
      </c>
    </row>
    <row r="312" ht="128.25" customHeight="1">
      <c r="A312" t="s" s="411">
        <v>757</v>
      </c>
      <c r="B312" t="s" s="411">
        <v>2978</v>
      </c>
      <c r="C312" s="412">
        <v>0</v>
      </c>
      <c r="D312" s="412">
        <v>0</v>
      </c>
      <c r="E312" s="412">
        <v>0</v>
      </c>
      <c r="F312" s="412">
        <v>0</v>
      </c>
      <c r="G312" s="412">
        <v>0</v>
      </c>
      <c r="H312" s="412">
        <v>0</v>
      </c>
      <c r="I312" s="412">
        <v>1</v>
      </c>
      <c r="J312" s="412">
        <v>0</v>
      </c>
      <c r="K312" s="413"/>
      <c r="L312" t="s" s="411">
        <v>1981</v>
      </c>
      <c r="M312" s="413"/>
      <c r="N312" t="s" s="411">
        <v>2952</v>
      </c>
      <c r="O312" t="s" s="411">
        <v>2979</v>
      </c>
      <c r="P312" s="413"/>
      <c r="Q312" s="413"/>
      <c r="R312" s="413"/>
      <c r="S312" s="413"/>
      <c r="T312" s="413"/>
      <c r="U312" t="s" s="411">
        <v>47</v>
      </c>
      <c r="V312" s="413"/>
      <c r="W312" t="s" s="411">
        <v>2016</v>
      </c>
      <c r="X312" s="412">
        <f>IF($W312="Critical Importance",20,IF($W312="Minor Importance",5,10))</f>
        <v>20</v>
      </c>
    </row>
    <row r="313" ht="128.25" customHeight="1">
      <c r="A313" t="s" s="411">
        <v>759</v>
      </c>
      <c r="B313" t="s" s="411">
        <v>2980</v>
      </c>
      <c r="C313" s="412">
        <v>0</v>
      </c>
      <c r="D313" s="412">
        <v>0</v>
      </c>
      <c r="E313" s="412">
        <v>0</v>
      </c>
      <c r="F313" s="412">
        <v>0</v>
      </c>
      <c r="G313" s="412">
        <v>0</v>
      </c>
      <c r="H313" s="412">
        <v>0</v>
      </c>
      <c r="I313" s="412">
        <v>1</v>
      </c>
      <c r="J313" s="412">
        <v>0</v>
      </c>
      <c r="K313" s="413"/>
      <c r="L313" t="s" s="411">
        <v>1981</v>
      </c>
      <c r="M313" s="413"/>
      <c r="N313" t="s" s="411">
        <v>2952</v>
      </c>
      <c r="O313" t="s" s="411">
        <v>2981</v>
      </c>
      <c r="P313" s="413"/>
      <c r="Q313" s="413"/>
      <c r="R313" t="s" s="411">
        <v>2262</v>
      </c>
      <c r="S313" s="413"/>
      <c r="T313" s="413"/>
      <c r="U313" t="s" s="411">
        <v>47</v>
      </c>
      <c r="V313" s="413"/>
      <c r="W313" t="s" s="411">
        <v>2016</v>
      </c>
      <c r="X313" s="412">
        <f>IF($W313="Critical Importance",20,IF($W313="Minor Importance",5,10))</f>
        <v>20</v>
      </c>
    </row>
    <row r="314" ht="57" customHeight="1">
      <c r="A314" t="s" s="411">
        <v>761</v>
      </c>
      <c r="B314" t="s" s="411">
        <v>2982</v>
      </c>
      <c r="C314" s="412">
        <v>0</v>
      </c>
      <c r="D314" s="412">
        <v>0</v>
      </c>
      <c r="E314" s="412">
        <v>0</v>
      </c>
      <c r="F314" s="412">
        <v>0</v>
      </c>
      <c r="G314" s="412">
        <v>0</v>
      </c>
      <c r="H314" s="412">
        <v>0</v>
      </c>
      <c r="I314" s="412">
        <v>1</v>
      </c>
      <c r="J314" s="412">
        <v>0</v>
      </c>
      <c r="K314" s="413"/>
      <c r="L314" t="s" s="411">
        <v>1981</v>
      </c>
      <c r="M314" s="413"/>
      <c r="N314" t="s" s="411">
        <v>2952</v>
      </c>
      <c r="O314" t="s" s="411">
        <v>2983</v>
      </c>
      <c r="P314" s="413"/>
      <c r="Q314" s="413"/>
      <c r="R314" s="413"/>
      <c r="S314" s="413"/>
      <c r="T314" s="413"/>
      <c r="U314" t="s" s="411">
        <v>47</v>
      </c>
      <c r="V314" s="413"/>
      <c r="W314" t="s" s="411">
        <v>2021</v>
      </c>
      <c r="X314" s="412">
        <f>IF($W314="Critical Importance",20,IF($W314="Minor Importance",5,10))</f>
        <v>5</v>
      </c>
    </row>
    <row r="315" ht="57" customHeight="1">
      <c r="A315" t="s" s="411">
        <v>764</v>
      </c>
      <c r="B315" t="s" s="411">
        <v>2984</v>
      </c>
      <c r="C315" s="412">
        <v>0</v>
      </c>
      <c r="D315" s="412">
        <v>0</v>
      </c>
      <c r="E315" s="412">
        <v>0</v>
      </c>
      <c r="F315" s="412">
        <v>0</v>
      </c>
      <c r="G315" s="412">
        <v>0</v>
      </c>
      <c r="H315" s="412">
        <v>0</v>
      </c>
      <c r="I315" s="412">
        <v>1</v>
      </c>
      <c r="J315" s="412">
        <v>0</v>
      </c>
      <c r="K315" s="413"/>
      <c r="L315" t="s" s="411">
        <v>1981</v>
      </c>
      <c r="M315" s="413"/>
      <c r="N315" t="s" s="411">
        <v>2952</v>
      </c>
      <c r="O315" t="s" s="411">
        <v>2985</v>
      </c>
      <c r="P315" s="413"/>
      <c r="Q315" s="413"/>
      <c r="R315" s="413"/>
      <c r="S315" t="s" s="411">
        <v>2850</v>
      </c>
      <c r="T315" t="s" s="411">
        <v>2850</v>
      </c>
      <c r="U315" t="s" s="411">
        <v>47</v>
      </c>
      <c r="V315" s="413"/>
      <c r="W315" t="s" s="411">
        <v>2016</v>
      </c>
      <c r="X315" s="412">
        <f>IF($W315="Critical Importance",20,IF($W315="Minor Importance",5,10))</f>
        <v>20</v>
      </c>
    </row>
    <row r="316" ht="57" customHeight="1">
      <c r="A316" t="s" s="411">
        <v>766</v>
      </c>
      <c r="B316" t="s" s="411">
        <v>2986</v>
      </c>
      <c r="C316" s="412">
        <v>0</v>
      </c>
      <c r="D316" s="412">
        <v>0</v>
      </c>
      <c r="E316" s="412">
        <v>0</v>
      </c>
      <c r="F316" s="412">
        <v>0</v>
      </c>
      <c r="G316" s="412">
        <v>0</v>
      </c>
      <c r="H316" s="412">
        <v>0</v>
      </c>
      <c r="I316" s="412">
        <v>1</v>
      </c>
      <c r="J316" s="412">
        <v>0</v>
      </c>
      <c r="K316" s="413"/>
      <c r="L316" t="s" s="411">
        <v>1981</v>
      </c>
      <c r="M316" s="413"/>
      <c r="N316" t="s" s="411">
        <v>2952</v>
      </c>
      <c r="O316" t="s" s="411">
        <v>2987</v>
      </c>
      <c r="P316" s="413"/>
      <c r="Q316" s="413"/>
      <c r="R316" s="413"/>
      <c r="S316" s="413"/>
      <c r="T316" s="413"/>
      <c r="U316" t="s" s="411">
        <v>59</v>
      </c>
      <c r="V316" s="413"/>
      <c r="W316" t="s" s="411">
        <v>2016</v>
      </c>
      <c r="X316" s="412">
        <f>IF($W316="Critical Importance",20,IF($W316="Minor Importance",5,10))</f>
        <v>20</v>
      </c>
    </row>
    <row r="317" ht="57" customHeight="1">
      <c r="A317" t="s" s="411">
        <v>768</v>
      </c>
      <c r="B317" t="s" s="411">
        <v>2988</v>
      </c>
      <c r="C317" s="412">
        <v>0</v>
      </c>
      <c r="D317" s="412">
        <v>0</v>
      </c>
      <c r="E317" s="412">
        <v>0</v>
      </c>
      <c r="F317" s="412">
        <v>0</v>
      </c>
      <c r="G317" s="412">
        <v>0</v>
      </c>
      <c r="H317" s="412">
        <v>0</v>
      </c>
      <c r="I317" s="412">
        <v>1</v>
      </c>
      <c r="J317" s="412">
        <v>0</v>
      </c>
      <c r="K317" s="413"/>
      <c r="L317" t="s" s="411">
        <v>1981</v>
      </c>
      <c r="M317" s="413"/>
      <c r="N317" t="s" s="411">
        <v>2952</v>
      </c>
      <c r="O317" t="s" s="411">
        <v>2989</v>
      </c>
      <c r="P317" s="413"/>
      <c r="Q317" s="413"/>
      <c r="R317" s="413"/>
      <c r="S317" s="413"/>
      <c r="T317" s="413"/>
      <c r="U317" t="s" s="411">
        <v>47</v>
      </c>
      <c r="V317" s="413"/>
      <c r="W317" t="s" s="411">
        <v>2016</v>
      </c>
      <c r="X317" s="412">
        <f>IF($W317="Critical Importance",20,IF($W317="Minor Importance",5,10))</f>
        <v>20</v>
      </c>
    </row>
    <row r="318" ht="71.25" customHeight="1">
      <c r="A318" t="s" s="411">
        <v>770</v>
      </c>
      <c r="B318" t="s" s="411">
        <v>2990</v>
      </c>
      <c r="C318" s="412">
        <v>0</v>
      </c>
      <c r="D318" s="412">
        <v>0</v>
      </c>
      <c r="E318" s="412">
        <v>0</v>
      </c>
      <c r="F318" s="412">
        <v>0</v>
      </c>
      <c r="G318" s="412">
        <v>0</v>
      </c>
      <c r="H318" s="412">
        <v>0</v>
      </c>
      <c r="I318" s="412">
        <v>1</v>
      </c>
      <c r="J318" s="412">
        <v>0</v>
      </c>
      <c r="K318" s="413"/>
      <c r="L318" t="s" s="411">
        <v>1998</v>
      </c>
      <c r="M318" s="413"/>
      <c r="N318" t="s" s="411">
        <v>2952</v>
      </c>
      <c r="O318" t="s" s="411">
        <v>2991</v>
      </c>
      <c r="P318" s="413"/>
      <c r="Q318" s="413"/>
      <c r="R318" s="413"/>
      <c r="S318" s="413"/>
      <c r="T318" s="413"/>
      <c r="U318" t="s" s="411">
        <v>1998</v>
      </c>
      <c r="V318" s="413"/>
      <c r="W318" t="s" s="411">
        <v>2070</v>
      </c>
      <c r="X318" s="412">
        <f>IF($W318="Critical Importance",20,IF($W318="Minor Importance",5,10))</f>
        <v>10</v>
      </c>
    </row>
    <row r="319" ht="71.25" customHeight="1">
      <c r="A319" t="s" s="411">
        <v>772</v>
      </c>
      <c r="B319" t="s" s="411">
        <v>2992</v>
      </c>
      <c r="C319" s="412">
        <v>0</v>
      </c>
      <c r="D319" s="412">
        <v>0</v>
      </c>
      <c r="E319" s="412">
        <v>0</v>
      </c>
      <c r="F319" s="412">
        <v>0</v>
      </c>
      <c r="G319" s="412">
        <v>0</v>
      </c>
      <c r="H319" s="412">
        <v>0</v>
      </c>
      <c r="I319" s="412">
        <v>1</v>
      </c>
      <c r="J319" s="412">
        <v>0</v>
      </c>
      <c r="K319" s="413"/>
      <c r="L319" t="s" s="411">
        <v>1981</v>
      </c>
      <c r="M319" s="413"/>
      <c r="N319" t="s" s="411">
        <v>2952</v>
      </c>
      <c r="O319" t="s" s="411">
        <v>2993</v>
      </c>
      <c r="P319" s="413"/>
      <c r="Q319" s="413"/>
      <c r="R319" s="413"/>
      <c r="S319" s="413"/>
      <c r="T319" s="413"/>
      <c r="U319" t="s" s="411">
        <v>47</v>
      </c>
      <c r="V319" s="413"/>
      <c r="W319" t="s" s="411">
        <v>2070</v>
      </c>
      <c r="X319" s="412">
        <f>IF($W319="Critical Importance",20,IF($W319="Minor Importance",5,10))</f>
        <v>10</v>
      </c>
    </row>
    <row r="320" ht="71.25" customHeight="1">
      <c r="A320" t="s" s="411">
        <v>775</v>
      </c>
      <c r="B320" t="s" s="411">
        <v>2994</v>
      </c>
      <c r="C320" s="412">
        <v>0</v>
      </c>
      <c r="D320" s="412">
        <v>0</v>
      </c>
      <c r="E320" s="412">
        <v>0</v>
      </c>
      <c r="F320" s="412">
        <v>0</v>
      </c>
      <c r="G320" s="412">
        <v>0</v>
      </c>
      <c r="H320" s="412">
        <v>0</v>
      </c>
      <c r="I320" s="412">
        <v>1</v>
      </c>
      <c r="J320" s="412">
        <v>0</v>
      </c>
      <c r="K320" s="413"/>
      <c r="L320" t="s" s="411">
        <v>1981</v>
      </c>
      <c r="M320" s="413"/>
      <c r="N320" t="s" s="411">
        <v>2995</v>
      </c>
      <c r="O320" t="s" s="411">
        <v>2996</v>
      </c>
      <c r="P320" s="413"/>
      <c r="Q320" s="413"/>
      <c r="R320" s="413"/>
      <c r="S320" t="s" s="411">
        <v>2850</v>
      </c>
      <c r="T320" t="s" s="411">
        <v>2850</v>
      </c>
      <c r="U320" t="s" s="411">
        <v>47</v>
      </c>
      <c r="V320" s="413"/>
      <c r="W320" t="s" s="411">
        <v>2016</v>
      </c>
      <c r="X320" s="412">
        <f>IF($W320="Critical Importance",20,IF($W320="Minor Importance",5,10))</f>
        <v>20</v>
      </c>
    </row>
    <row r="321" ht="71.25" customHeight="1">
      <c r="A321" t="s" s="411">
        <v>777</v>
      </c>
      <c r="B321" t="s" s="411">
        <v>2997</v>
      </c>
      <c r="C321" s="412">
        <v>0</v>
      </c>
      <c r="D321" s="412">
        <v>0</v>
      </c>
      <c r="E321" s="412">
        <v>0</v>
      </c>
      <c r="F321" s="412">
        <v>0</v>
      </c>
      <c r="G321" s="412">
        <v>0</v>
      </c>
      <c r="H321" s="412">
        <v>0</v>
      </c>
      <c r="I321" s="412">
        <v>1</v>
      </c>
      <c r="J321" s="412">
        <v>0</v>
      </c>
      <c r="K321" s="413"/>
      <c r="L321" t="s" s="411">
        <v>1981</v>
      </c>
      <c r="M321" s="413"/>
      <c r="N321" t="s" s="411">
        <v>2995</v>
      </c>
      <c r="O321" t="s" s="411">
        <v>2998</v>
      </c>
      <c r="P321" s="413"/>
      <c r="Q321" s="413"/>
      <c r="R321" s="413"/>
      <c r="S321" s="413"/>
      <c r="T321" s="413"/>
      <c r="U321" t="s" s="411">
        <v>47</v>
      </c>
      <c r="V321" s="413"/>
      <c r="W321" t="s" s="411">
        <v>2016</v>
      </c>
      <c r="X321" s="412">
        <f>IF($W321="Critical Importance",20,IF($W321="Minor Importance",5,10))</f>
        <v>20</v>
      </c>
    </row>
    <row r="322" ht="144.75" customHeight="1">
      <c r="A322" t="s" s="411">
        <v>779</v>
      </c>
      <c r="B322" t="s" s="411">
        <v>2999</v>
      </c>
      <c r="C322" s="412">
        <v>0</v>
      </c>
      <c r="D322" s="412">
        <v>0</v>
      </c>
      <c r="E322" s="412">
        <v>0</v>
      </c>
      <c r="F322" s="412">
        <v>0</v>
      </c>
      <c r="G322" s="412">
        <v>0</v>
      </c>
      <c r="H322" s="412">
        <v>0</v>
      </c>
      <c r="I322" s="412">
        <v>1</v>
      </c>
      <c r="J322" s="412">
        <v>0</v>
      </c>
      <c r="K322" s="413"/>
      <c r="L322" t="s" s="411">
        <v>1981</v>
      </c>
      <c r="M322" s="413"/>
      <c r="N322" t="s" s="411">
        <v>2995</v>
      </c>
      <c r="O322" t="s" s="411">
        <v>3000</v>
      </c>
      <c r="P322" s="413"/>
      <c r="Q322" s="413"/>
      <c r="R322" s="413"/>
      <c r="S322" s="413"/>
      <c r="T322" s="413"/>
      <c r="U322" t="s" s="411">
        <v>47</v>
      </c>
      <c r="V322" s="413"/>
      <c r="W322" t="s" s="411">
        <v>2070</v>
      </c>
      <c r="X322" s="412">
        <f>IF($W322="Critical Importance",20,IF($W322="Minor Importance",5,10))</f>
        <v>10</v>
      </c>
    </row>
    <row r="323" ht="90" customHeight="1">
      <c r="A323" t="s" s="411">
        <v>781</v>
      </c>
      <c r="B323" t="s" s="411">
        <v>3001</v>
      </c>
      <c r="C323" s="412">
        <v>0</v>
      </c>
      <c r="D323" s="412">
        <v>0</v>
      </c>
      <c r="E323" s="412">
        <v>0</v>
      </c>
      <c r="F323" s="412">
        <v>0</v>
      </c>
      <c r="G323" s="412">
        <v>0</v>
      </c>
      <c r="H323" s="412">
        <v>0</v>
      </c>
      <c r="I323" s="412">
        <v>1</v>
      </c>
      <c r="J323" s="412">
        <v>0</v>
      </c>
      <c r="K323" s="413"/>
      <c r="L323" t="s" s="411">
        <v>1981</v>
      </c>
      <c r="M323" s="413"/>
      <c r="N323" t="s" s="411">
        <v>2995</v>
      </c>
      <c r="O323" t="s" s="411">
        <v>3002</v>
      </c>
      <c r="P323" s="413"/>
      <c r="Q323" s="413"/>
      <c r="R323" s="413"/>
      <c r="S323" s="413"/>
      <c r="T323" s="413"/>
      <c r="U323" t="s" s="411">
        <v>47</v>
      </c>
      <c r="V323" s="413"/>
      <c r="W323" t="s" s="411">
        <v>2070</v>
      </c>
      <c r="X323" s="412">
        <f>IF($W323="Critical Importance",20,IF($W323="Minor Importance",5,10))</f>
        <v>10</v>
      </c>
    </row>
    <row r="324" ht="90" customHeight="1">
      <c r="A324" t="s" s="411">
        <v>783</v>
      </c>
      <c r="B324" t="s" s="411">
        <v>3003</v>
      </c>
      <c r="C324" s="412">
        <v>0</v>
      </c>
      <c r="D324" s="412">
        <v>0</v>
      </c>
      <c r="E324" s="412">
        <v>0</v>
      </c>
      <c r="F324" s="412">
        <v>0</v>
      </c>
      <c r="G324" s="412">
        <v>0</v>
      </c>
      <c r="H324" s="412">
        <v>0</v>
      </c>
      <c r="I324" s="412">
        <v>1</v>
      </c>
      <c r="J324" s="412">
        <v>0</v>
      </c>
      <c r="K324" s="413"/>
      <c r="L324" t="s" s="411">
        <v>1981</v>
      </c>
      <c r="M324" s="413"/>
      <c r="N324" t="s" s="411">
        <v>2995</v>
      </c>
      <c r="O324" t="s" s="411">
        <v>3004</v>
      </c>
      <c r="P324" s="413"/>
      <c r="Q324" s="413"/>
      <c r="R324" s="413"/>
      <c r="S324" s="413"/>
      <c r="T324" s="413"/>
      <c r="U324" t="s" s="411">
        <v>47</v>
      </c>
      <c r="V324" s="413"/>
      <c r="W324" t="s" s="411">
        <v>2021</v>
      </c>
      <c r="X324" s="412">
        <f>IF($W324="Critical Importance",20,IF($W324="Minor Importance",5,10))</f>
        <v>5</v>
      </c>
    </row>
    <row r="325" ht="90" customHeight="1">
      <c r="A325" t="s" s="411">
        <v>785</v>
      </c>
      <c r="B325" t="s" s="411">
        <v>3005</v>
      </c>
      <c r="C325" s="412">
        <v>0</v>
      </c>
      <c r="D325" s="412">
        <v>0</v>
      </c>
      <c r="E325" s="412">
        <v>0</v>
      </c>
      <c r="F325" s="412">
        <v>0</v>
      </c>
      <c r="G325" s="412">
        <v>0</v>
      </c>
      <c r="H325" s="412">
        <v>0</v>
      </c>
      <c r="I325" s="412">
        <v>1</v>
      </c>
      <c r="J325" s="412">
        <v>0</v>
      </c>
      <c r="K325" s="413"/>
      <c r="L325" t="s" s="411">
        <v>1981</v>
      </c>
      <c r="M325" s="413"/>
      <c r="N325" t="s" s="411">
        <v>2995</v>
      </c>
      <c r="O325" t="s" s="411">
        <v>3006</v>
      </c>
      <c r="P325" s="413"/>
      <c r="Q325" s="413"/>
      <c r="R325" s="413"/>
      <c r="S325" s="413"/>
      <c r="T325" s="413"/>
      <c r="U325" t="s" s="411">
        <v>47</v>
      </c>
      <c r="V325" s="413"/>
      <c r="W325" t="s" s="411">
        <v>2021</v>
      </c>
      <c r="X325" s="412">
        <f>IF($W325="Critical Importance",20,IF($W325="Minor Importance",5,10))</f>
        <v>5</v>
      </c>
    </row>
    <row r="326" ht="114" customHeight="1">
      <c r="A326" t="s" s="411">
        <v>787</v>
      </c>
      <c r="B326" t="s" s="411">
        <v>3007</v>
      </c>
      <c r="C326" s="412">
        <v>0</v>
      </c>
      <c r="D326" s="412">
        <v>0</v>
      </c>
      <c r="E326" s="412">
        <v>0</v>
      </c>
      <c r="F326" s="412">
        <v>0</v>
      </c>
      <c r="G326" s="412">
        <v>0</v>
      </c>
      <c r="H326" s="412">
        <v>0</v>
      </c>
      <c r="I326" s="412">
        <v>1</v>
      </c>
      <c r="J326" s="412">
        <v>0</v>
      </c>
      <c r="K326" s="413"/>
      <c r="L326" t="s" s="411">
        <v>1981</v>
      </c>
      <c r="M326" s="413"/>
      <c r="N326" t="s" s="411">
        <v>2995</v>
      </c>
      <c r="O326" t="s" s="411">
        <v>3008</v>
      </c>
      <c r="P326" s="413"/>
      <c r="Q326" s="413"/>
      <c r="R326" s="413"/>
      <c r="S326" s="413"/>
      <c r="T326" s="413"/>
      <c r="U326" t="s" s="411">
        <v>47</v>
      </c>
      <c r="V326" s="413"/>
      <c r="W326" t="s" s="411">
        <v>2021</v>
      </c>
      <c r="X326" s="412">
        <f>IF($W326="Critical Importance",20,IF($W326="Minor Importance",5,10))</f>
        <v>5</v>
      </c>
    </row>
    <row r="327" ht="90" customHeight="1">
      <c r="A327" t="s" s="411">
        <v>789</v>
      </c>
      <c r="B327" t="s" s="411">
        <v>3009</v>
      </c>
      <c r="C327" s="412">
        <v>0</v>
      </c>
      <c r="D327" s="412">
        <v>0</v>
      </c>
      <c r="E327" s="412">
        <v>0</v>
      </c>
      <c r="F327" s="412">
        <v>0</v>
      </c>
      <c r="G327" s="412">
        <v>0</v>
      </c>
      <c r="H327" s="412">
        <v>0</v>
      </c>
      <c r="I327" s="412">
        <v>1</v>
      </c>
      <c r="J327" s="412">
        <v>0</v>
      </c>
      <c r="K327" s="413"/>
      <c r="L327" t="s" s="411">
        <v>1981</v>
      </c>
      <c r="M327" s="413"/>
      <c r="N327" t="s" s="411">
        <v>2995</v>
      </c>
      <c r="O327" t="s" s="411">
        <v>3010</v>
      </c>
      <c r="P327" s="413"/>
      <c r="Q327" s="413"/>
      <c r="R327" s="413"/>
      <c r="S327" s="413"/>
      <c r="T327" s="413"/>
      <c r="U327" t="s" s="411">
        <v>47</v>
      </c>
      <c r="V327" s="413"/>
      <c r="W327" t="s" s="411">
        <v>2021</v>
      </c>
      <c r="X327" s="412">
        <f>IF($W327="Critical Importance",20,IF($W327="Minor Importance",5,10))</f>
        <v>5</v>
      </c>
    </row>
    <row r="328" ht="90" customHeight="1">
      <c r="A328" t="s" s="411">
        <v>792</v>
      </c>
      <c r="B328" t="s" s="411">
        <v>3011</v>
      </c>
      <c r="C328" s="412">
        <v>0</v>
      </c>
      <c r="D328" s="412">
        <v>0</v>
      </c>
      <c r="E328" s="412">
        <v>0</v>
      </c>
      <c r="F328" s="412">
        <v>0</v>
      </c>
      <c r="G328" s="412">
        <v>0</v>
      </c>
      <c r="H328" s="412">
        <v>0</v>
      </c>
      <c r="I328" s="412">
        <v>1</v>
      </c>
      <c r="J328" s="412">
        <v>0</v>
      </c>
      <c r="K328" s="413"/>
      <c r="L328" t="s" s="411">
        <v>1981</v>
      </c>
      <c r="M328" s="413"/>
      <c r="N328" t="s" s="411">
        <v>2995</v>
      </c>
      <c r="O328" t="s" s="411">
        <v>3012</v>
      </c>
      <c r="P328" s="413"/>
      <c r="Q328" s="413"/>
      <c r="R328" s="413"/>
      <c r="S328" t="s" s="411">
        <v>2850</v>
      </c>
      <c r="T328" t="s" s="411">
        <v>2850</v>
      </c>
      <c r="U328" t="s" s="411">
        <v>47</v>
      </c>
      <c r="V328" s="413"/>
      <c r="W328" t="s" s="411">
        <v>2016</v>
      </c>
      <c r="X328" s="412">
        <f>IF($W328="Critical Importance",20,IF($W328="Minor Importance",5,10))</f>
        <v>20</v>
      </c>
    </row>
    <row r="329" ht="128.25" customHeight="1">
      <c r="A329" t="s" s="411">
        <v>794</v>
      </c>
      <c r="B329" t="s" s="411">
        <v>3013</v>
      </c>
      <c r="C329" s="412">
        <v>0</v>
      </c>
      <c r="D329" s="412">
        <v>0</v>
      </c>
      <c r="E329" s="412">
        <v>0</v>
      </c>
      <c r="F329" s="412">
        <v>0</v>
      </c>
      <c r="G329" s="412">
        <v>0</v>
      </c>
      <c r="H329" s="412">
        <v>0</v>
      </c>
      <c r="I329" s="412">
        <v>1</v>
      </c>
      <c r="J329" s="412">
        <v>0</v>
      </c>
      <c r="K329" s="413"/>
      <c r="L329" t="s" s="411">
        <v>1981</v>
      </c>
      <c r="M329" s="413"/>
      <c r="N329" t="s" s="411">
        <v>3014</v>
      </c>
      <c r="O329" t="s" s="411">
        <v>3015</v>
      </c>
      <c r="P329" s="413"/>
      <c r="Q329" s="413"/>
      <c r="R329" s="413"/>
      <c r="S329" s="413"/>
      <c r="T329" s="413"/>
      <c r="U329" t="s" s="411">
        <v>47</v>
      </c>
      <c r="V329" s="413"/>
      <c r="W329" t="s" s="411">
        <v>2016</v>
      </c>
      <c r="X329" s="412">
        <f>IF($W329="Critical Importance",20,IF($W329="Minor Importance",5,10))</f>
        <v>20</v>
      </c>
    </row>
    <row r="330" ht="90" customHeight="1">
      <c r="A330" t="s" s="411">
        <v>796</v>
      </c>
      <c r="B330" t="s" s="411">
        <v>3016</v>
      </c>
      <c r="C330" s="412">
        <v>0</v>
      </c>
      <c r="D330" s="412">
        <v>0</v>
      </c>
      <c r="E330" s="412">
        <v>0</v>
      </c>
      <c r="F330" s="412">
        <v>0</v>
      </c>
      <c r="G330" s="412">
        <v>0</v>
      </c>
      <c r="H330" s="412">
        <v>0</v>
      </c>
      <c r="I330" s="412">
        <v>1</v>
      </c>
      <c r="J330" s="412">
        <v>0</v>
      </c>
      <c r="K330" s="413"/>
      <c r="L330" t="s" s="411">
        <v>1981</v>
      </c>
      <c r="M330" s="413"/>
      <c r="N330" t="s" s="411">
        <v>3014</v>
      </c>
      <c r="O330" t="s" s="411">
        <v>3017</v>
      </c>
      <c r="P330" s="413"/>
      <c r="Q330" s="413"/>
      <c r="R330" s="413"/>
      <c r="S330" s="413"/>
      <c r="T330" s="413"/>
      <c r="U330" t="s" s="411">
        <v>47</v>
      </c>
      <c r="V330" s="413"/>
      <c r="W330" t="s" s="411">
        <v>2016</v>
      </c>
      <c r="X330" s="412">
        <f>IF($W330="Critical Importance",20,IF($W330="Minor Importance",5,10))</f>
        <v>20</v>
      </c>
    </row>
    <row r="331" ht="90" customHeight="1">
      <c r="A331" t="s" s="411">
        <v>798</v>
      </c>
      <c r="B331" t="s" s="411">
        <v>3018</v>
      </c>
      <c r="C331" s="412">
        <v>0</v>
      </c>
      <c r="D331" s="412">
        <v>0</v>
      </c>
      <c r="E331" s="412">
        <v>0</v>
      </c>
      <c r="F331" s="412">
        <v>0</v>
      </c>
      <c r="G331" s="412">
        <v>0</v>
      </c>
      <c r="H331" s="412">
        <v>0</v>
      </c>
      <c r="I331" s="412">
        <v>1</v>
      </c>
      <c r="J331" s="412">
        <v>0</v>
      </c>
      <c r="K331" s="413"/>
      <c r="L331" t="s" s="411">
        <v>1981</v>
      </c>
      <c r="M331" s="413"/>
      <c r="N331" t="s" s="411">
        <v>3019</v>
      </c>
      <c r="O331" t="s" s="411">
        <v>3020</v>
      </c>
      <c r="P331" s="413"/>
      <c r="Q331" s="413"/>
      <c r="R331" s="413"/>
      <c r="S331" s="413"/>
      <c r="T331" s="413"/>
      <c r="U331" t="s" s="411">
        <v>47</v>
      </c>
      <c r="V331" s="413"/>
      <c r="W331" t="s" s="411">
        <v>2016</v>
      </c>
      <c r="X331" s="412">
        <f>IF($W331="Critical Importance",20,IF($W331="Minor Importance",5,10))</f>
        <v>20</v>
      </c>
    </row>
    <row r="332" ht="90" customHeight="1">
      <c r="A332" t="s" s="411">
        <v>800</v>
      </c>
      <c r="B332" t="s" s="411">
        <v>3021</v>
      </c>
      <c r="C332" s="412">
        <v>0</v>
      </c>
      <c r="D332" s="412">
        <v>0</v>
      </c>
      <c r="E332" s="412">
        <v>0</v>
      </c>
      <c r="F332" s="412">
        <v>0</v>
      </c>
      <c r="G332" s="412">
        <v>0</v>
      </c>
      <c r="H332" s="412">
        <v>0</v>
      </c>
      <c r="I332" s="412">
        <v>1</v>
      </c>
      <c r="J332" s="412">
        <v>0</v>
      </c>
      <c r="K332" s="413"/>
      <c r="L332" t="s" s="411">
        <v>1981</v>
      </c>
      <c r="M332" s="413"/>
      <c r="N332" t="s" s="411">
        <v>3014</v>
      </c>
      <c r="O332" t="s" s="411">
        <v>3022</v>
      </c>
      <c r="P332" s="413"/>
      <c r="Q332" s="413"/>
      <c r="R332" s="413"/>
      <c r="S332" s="413"/>
      <c r="T332" s="413"/>
      <c r="U332" t="s" s="411">
        <v>47</v>
      </c>
      <c r="V332" s="413"/>
      <c r="W332" t="s" s="411">
        <v>2070</v>
      </c>
      <c r="X332" s="412">
        <f>IF($W332="Critical Importance",20,IF($W332="Minor Importance",5,10))</f>
        <v>10</v>
      </c>
    </row>
    <row r="333" ht="90" customHeight="1">
      <c r="A333" t="s" s="411">
        <v>802</v>
      </c>
      <c r="B333" t="s" s="411">
        <v>3023</v>
      </c>
      <c r="C333" s="412">
        <v>0</v>
      </c>
      <c r="D333" s="412">
        <v>0</v>
      </c>
      <c r="E333" s="412">
        <v>0</v>
      </c>
      <c r="F333" s="412">
        <v>0</v>
      </c>
      <c r="G333" s="412">
        <v>0</v>
      </c>
      <c r="H333" s="412">
        <v>0</v>
      </c>
      <c r="I333" s="412">
        <v>1</v>
      </c>
      <c r="J333" s="412">
        <v>0</v>
      </c>
      <c r="K333" s="413"/>
      <c r="L333" t="s" s="411">
        <v>1981</v>
      </c>
      <c r="M333" s="413"/>
      <c r="N333" t="s" s="411">
        <v>3014</v>
      </c>
      <c r="O333" t="s" s="411">
        <v>3024</v>
      </c>
      <c r="P333" s="413"/>
      <c r="Q333" s="413"/>
      <c r="R333" s="413"/>
      <c r="S333" s="413"/>
      <c r="T333" s="413"/>
      <c r="U333" t="s" s="411">
        <v>47</v>
      </c>
      <c r="V333" s="413"/>
      <c r="W333" t="s" s="411">
        <v>2070</v>
      </c>
      <c r="X333" s="412">
        <f>IF($W333="Critical Importance",20,IF($W333="Minor Importance",5,10))</f>
        <v>10</v>
      </c>
    </row>
    <row r="334" ht="90" customHeight="1">
      <c r="A334" t="s" s="411">
        <v>3025</v>
      </c>
      <c r="B334" t="s" s="411">
        <v>3026</v>
      </c>
      <c r="C334" s="412">
        <v>0</v>
      </c>
      <c r="D334" s="412">
        <v>0</v>
      </c>
      <c r="E334" s="412">
        <v>0</v>
      </c>
      <c r="F334" s="412">
        <v>0</v>
      </c>
      <c r="G334" s="412">
        <v>0</v>
      </c>
      <c r="H334" s="412">
        <v>0</v>
      </c>
      <c r="I334" s="412">
        <v>1</v>
      </c>
      <c r="J334" s="412">
        <v>0</v>
      </c>
      <c r="K334" s="413"/>
      <c r="L334" t="s" s="411">
        <v>1981</v>
      </c>
      <c r="M334" s="413"/>
      <c r="N334" t="s" s="411">
        <v>3014</v>
      </c>
      <c r="O334" t="s" s="411">
        <v>3027</v>
      </c>
      <c r="P334" s="413"/>
      <c r="Q334" s="413"/>
      <c r="R334" s="413"/>
      <c r="S334" s="413"/>
      <c r="T334" s="413"/>
      <c r="U334" t="s" s="411">
        <v>47</v>
      </c>
      <c r="V334" s="413"/>
      <c r="W334" t="s" s="411">
        <v>2021</v>
      </c>
      <c r="X334" s="412">
        <f>IF($W334="Critical Importance",20,IF($W334="Minor Importance",5,10))</f>
        <v>5</v>
      </c>
    </row>
    <row r="335" ht="14.25" customHeight="1">
      <c r="A335" s="413"/>
      <c r="B335" s="413"/>
      <c r="C335" s="413"/>
      <c r="D335" s="413"/>
      <c r="E335" s="413"/>
      <c r="F335" s="413"/>
      <c r="G335" s="413"/>
      <c r="H335" s="413"/>
      <c r="I335" s="413"/>
      <c r="J335" s="413"/>
      <c r="K335" s="413"/>
      <c r="L335" s="413"/>
      <c r="M335" s="413"/>
      <c r="N335" s="413"/>
      <c r="O335" s="413"/>
      <c r="P335" s="413"/>
      <c r="Q335" s="413"/>
      <c r="R335" s="413"/>
      <c r="S335" s="413"/>
      <c r="T335" s="413"/>
      <c r="U335" s="413"/>
      <c r="V335" s="413"/>
      <c r="W335" s="413"/>
      <c r="X335" s="413"/>
    </row>
    <row r="336" ht="14.25" customHeight="1">
      <c r="A336" s="413"/>
      <c r="B336" s="413"/>
      <c r="C336" s="413"/>
      <c r="D336" s="413"/>
      <c r="E336" s="413"/>
      <c r="F336" s="413"/>
      <c r="G336" s="413"/>
      <c r="H336" s="413"/>
      <c r="I336" s="413"/>
      <c r="J336" s="413"/>
      <c r="K336" s="413"/>
      <c r="L336" s="413"/>
      <c r="M336" s="413"/>
      <c r="N336" s="413"/>
      <c r="O336" s="413"/>
      <c r="P336" s="413"/>
      <c r="Q336" s="413"/>
      <c r="R336" s="413"/>
      <c r="S336" s="413"/>
      <c r="T336" s="413"/>
      <c r="U336" s="413"/>
      <c r="V336" s="413"/>
      <c r="W336" s="413"/>
      <c r="X336" s="413"/>
    </row>
    <row r="337" ht="14.25" customHeight="1">
      <c r="A337" s="413"/>
      <c r="B337" s="413"/>
      <c r="C337" s="413"/>
      <c r="D337" s="413"/>
      <c r="E337" s="413"/>
      <c r="F337" s="413"/>
      <c r="G337" s="413"/>
      <c r="H337" s="413"/>
      <c r="I337" s="413"/>
      <c r="J337" s="413"/>
      <c r="K337" s="413"/>
      <c r="L337" s="413"/>
      <c r="M337" s="413"/>
      <c r="N337" s="413"/>
      <c r="O337" s="413"/>
      <c r="P337" s="413"/>
      <c r="Q337" s="413"/>
      <c r="R337" s="413"/>
      <c r="S337" s="413"/>
      <c r="T337" s="413"/>
      <c r="U337" s="413"/>
      <c r="V337" s="413"/>
      <c r="W337" s="413"/>
      <c r="X337" s="413"/>
    </row>
    <row r="338" ht="14.25" customHeight="1">
      <c r="A338" s="413"/>
      <c r="B338" s="413"/>
      <c r="C338" s="413"/>
      <c r="D338" s="413"/>
      <c r="E338" s="413"/>
      <c r="F338" s="413"/>
      <c r="G338" s="413"/>
      <c r="H338" s="413"/>
      <c r="I338" s="413"/>
      <c r="J338" s="413"/>
      <c r="K338" s="413"/>
      <c r="L338" s="413"/>
      <c r="M338" s="413"/>
      <c r="N338" s="413"/>
      <c r="O338" s="413"/>
      <c r="P338" s="413"/>
      <c r="Q338" s="413"/>
      <c r="R338" s="413"/>
      <c r="S338" s="413"/>
      <c r="T338" s="413"/>
      <c r="U338" s="413"/>
      <c r="V338" s="413"/>
      <c r="W338" s="413"/>
      <c r="X338" s="413"/>
    </row>
    <row r="339" ht="14.25" customHeight="1">
      <c r="A339" s="413"/>
      <c r="B339" s="413"/>
      <c r="C339" s="413"/>
      <c r="D339" s="413"/>
      <c r="E339" s="413"/>
      <c r="F339" s="413"/>
      <c r="G339" s="413"/>
      <c r="H339" s="413"/>
      <c r="I339" s="413"/>
      <c r="J339" s="413"/>
      <c r="K339" s="413"/>
      <c r="L339" s="413"/>
      <c r="M339" s="413"/>
      <c r="N339" s="413"/>
      <c r="O339" s="413"/>
      <c r="P339" s="413"/>
      <c r="Q339" s="413"/>
      <c r="R339" s="413"/>
      <c r="S339" s="413"/>
      <c r="T339" s="413"/>
      <c r="U339" s="413"/>
      <c r="V339" s="413"/>
      <c r="W339" s="413"/>
      <c r="X339" s="413"/>
    </row>
    <row r="340" ht="14.25" customHeight="1">
      <c r="A340" s="413"/>
      <c r="B340" s="413"/>
      <c r="C340" s="413"/>
      <c r="D340" s="413"/>
      <c r="E340" s="413"/>
      <c r="F340" s="413"/>
      <c r="G340" s="413"/>
      <c r="H340" s="413"/>
      <c r="I340" s="413"/>
      <c r="J340" s="413"/>
      <c r="K340" s="413"/>
      <c r="L340" s="413"/>
      <c r="M340" s="413"/>
      <c r="N340" s="413"/>
      <c r="O340" s="413"/>
      <c r="P340" s="413"/>
      <c r="Q340" s="413"/>
      <c r="R340" s="413"/>
      <c r="S340" s="413"/>
      <c r="T340" s="413"/>
      <c r="U340" s="413"/>
      <c r="V340" s="413"/>
      <c r="W340" s="413"/>
      <c r="X340" s="413"/>
    </row>
    <row r="341" ht="14.25" customHeight="1">
      <c r="A341" s="413"/>
      <c r="B341" s="413"/>
      <c r="C341" s="413"/>
      <c r="D341" s="413"/>
      <c r="E341" s="413"/>
      <c r="F341" s="413"/>
      <c r="G341" s="413"/>
      <c r="H341" s="413"/>
      <c r="I341" s="413"/>
      <c r="J341" s="413"/>
      <c r="K341" s="413"/>
      <c r="L341" s="413"/>
      <c r="M341" s="413"/>
      <c r="N341" s="413"/>
      <c r="O341" s="413"/>
      <c r="P341" s="413"/>
      <c r="Q341" s="413"/>
      <c r="R341" s="413"/>
      <c r="S341" s="413"/>
      <c r="T341" s="413"/>
      <c r="U341" s="413"/>
      <c r="V341" s="413"/>
      <c r="W341" s="413"/>
      <c r="X341" s="413"/>
    </row>
    <row r="342" ht="14.25" customHeight="1">
      <c r="A342" s="413"/>
      <c r="B342" s="413"/>
      <c r="C342" s="413"/>
      <c r="D342" s="413"/>
      <c r="E342" s="413"/>
      <c r="F342" s="413"/>
      <c r="G342" s="413"/>
      <c r="H342" s="413"/>
      <c r="I342" s="413"/>
      <c r="J342" s="413"/>
      <c r="K342" s="413"/>
      <c r="L342" s="413"/>
      <c r="M342" s="413"/>
      <c r="N342" s="413"/>
      <c r="O342" s="413"/>
      <c r="P342" s="413"/>
      <c r="Q342" s="413"/>
      <c r="R342" s="413"/>
      <c r="S342" s="413"/>
      <c r="T342" s="413"/>
      <c r="U342" s="413"/>
      <c r="V342" s="413"/>
      <c r="W342" s="413"/>
      <c r="X342" s="413"/>
    </row>
    <row r="343" ht="14.25" customHeight="1">
      <c r="A343" s="413"/>
      <c r="B343" s="413"/>
      <c r="C343" s="413"/>
      <c r="D343" s="413"/>
      <c r="E343" s="413"/>
      <c r="F343" s="413"/>
      <c r="G343" s="413"/>
      <c r="H343" s="413"/>
      <c r="I343" s="413"/>
      <c r="J343" s="413"/>
      <c r="K343" s="413"/>
      <c r="L343" s="413"/>
      <c r="M343" s="413"/>
      <c r="N343" s="413"/>
      <c r="O343" s="413"/>
      <c r="P343" s="413"/>
      <c r="Q343" s="413"/>
      <c r="R343" s="413"/>
      <c r="S343" s="413"/>
      <c r="T343" s="413"/>
      <c r="U343" s="413"/>
      <c r="V343" s="413"/>
      <c r="W343" s="413"/>
      <c r="X343" s="413"/>
    </row>
    <row r="344" ht="14.25" customHeight="1">
      <c r="A344" s="413"/>
      <c r="B344" s="413"/>
      <c r="C344" s="413"/>
      <c r="D344" s="413"/>
      <c r="E344" s="413"/>
      <c r="F344" s="413"/>
      <c r="G344" s="413"/>
      <c r="H344" s="413"/>
      <c r="I344" s="413"/>
      <c r="J344" s="413"/>
      <c r="K344" s="413"/>
      <c r="L344" s="413"/>
      <c r="M344" s="413"/>
      <c r="N344" s="413"/>
      <c r="O344" s="413"/>
      <c r="P344" s="413"/>
      <c r="Q344" s="413"/>
      <c r="R344" s="413"/>
      <c r="S344" s="413"/>
      <c r="T344" s="413"/>
      <c r="U344" s="413"/>
      <c r="V344" s="413"/>
      <c r="W344" s="413"/>
      <c r="X344" s="413"/>
    </row>
    <row r="345" ht="14.25" customHeight="1">
      <c r="A345" s="413"/>
      <c r="B345" s="413"/>
      <c r="C345" s="413"/>
      <c r="D345" s="413"/>
      <c r="E345" s="413"/>
      <c r="F345" s="413"/>
      <c r="G345" s="413"/>
      <c r="H345" s="413"/>
      <c r="I345" s="413"/>
      <c r="J345" s="413"/>
      <c r="K345" s="413"/>
      <c r="L345" s="413"/>
      <c r="M345" s="413"/>
      <c r="N345" s="413"/>
      <c r="O345" s="413"/>
      <c r="P345" s="413"/>
      <c r="Q345" s="413"/>
      <c r="R345" s="413"/>
      <c r="S345" s="413"/>
      <c r="T345" s="413"/>
      <c r="U345" s="413"/>
      <c r="V345" s="413"/>
      <c r="W345" s="413"/>
      <c r="X345" s="413"/>
    </row>
    <row r="346" ht="14.25" customHeight="1">
      <c r="A346" s="413"/>
      <c r="B346" s="413"/>
      <c r="C346" s="413"/>
      <c r="D346" s="413"/>
      <c r="E346" s="413"/>
      <c r="F346" s="413"/>
      <c r="G346" s="413"/>
      <c r="H346" s="413"/>
      <c r="I346" s="413"/>
      <c r="J346" s="413"/>
      <c r="K346" s="413"/>
      <c r="L346" s="413"/>
      <c r="M346" s="413"/>
      <c r="N346" s="413"/>
      <c r="O346" s="413"/>
      <c r="P346" s="413"/>
      <c r="Q346" s="413"/>
      <c r="R346" s="413"/>
      <c r="S346" s="413"/>
      <c r="T346" s="413"/>
      <c r="U346" s="413"/>
      <c r="V346" s="413"/>
      <c r="W346" s="413"/>
      <c r="X346" s="413"/>
    </row>
    <row r="347" ht="14.25" customHeight="1">
      <c r="A347" s="413"/>
      <c r="B347" s="413"/>
      <c r="C347" s="413"/>
      <c r="D347" s="413"/>
      <c r="E347" s="413"/>
      <c r="F347" s="413"/>
      <c r="G347" s="413"/>
      <c r="H347" s="413"/>
      <c r="I347" s="413"/>
      <c r="J347" s="413"/>
      <c r="K347" s="413"/>
      <c r="L347" s="413"/>
      <c r="M347" s="413"/>
      <c r="N347" s="413"/>
      <c r="O347" s="413"/>
      <c r="P347" s="413"/>
      <c r="Q347" s="413"/>
      <c r="R347" s="413"/>
      <c r="S347" s="413"/>
      <c r="T347" s="413"/>
      <c r="U347" s="413"/>
      <c r="V347" s="413"/>
      <c r="W347" s="413"/>
      <c r="X347" s="413"/>
    </row>
    <row r="348" ht="14.25" customHeight="1">
      <c r="A348" s="413"/>
      <c r="B348" s="413"/>
      <c r="C348" s="413"/>
      <c r="D348" s="413"/>
      <c r="E348" s="413"/>
      <c r="F348" s="413"/>
      <c r="G348" s="413"/>
      <c r="H348" s="413"/>
      <c r="I348" s="413"/>
      <c r="J348" s="413"/>
      <c r="K348" s="413"/>
      <c r="L348" s="413"/>
      <c r="M348" s="413"/>
      <c r="N348" s="413"/>
      <c r="O348" s="413"/>
      <c r="P348" s="413"/>
      <c r="Q348" s="413"/>
      <c r="R348" s="413"/>
      <c r="S348" s="413"/>
      <c r="T348" s="413"/>
      <c r="U348" s="413"/>
      <c r="V348" s="413"/>
      <c r="W348" s="413"/>
      <c r="X348" s="413"/>
    </row>
    <row r="349" ht="14.25" customHeight="1">
      <c r="A349" s="413"/>
      <c r="B349" s="413"/>
      <c r="C349" s="413"/>
      <c r="D349" s="413"/>
      <c r="E349" s="413"/>
      <c r="F349" s="413"/>
      <c r="G349" s="413"/>
      <c r="H349" s="413"/>
      <c r="I349" s="413"/>
      <c r="J349" s="413"/>
      <c r="K349" s="413"/>
      <c r="L349" s="413"/>
      <c r="M349" s="413"/>
      <c r="N349" s="413"/>
      <c r="O349" s="413"/>
      <c r="P349" s="413"/>
      <c r="Q349" s="413"/>
      <c r="R349" s="413"/>
      <c r="S349" s="413"/>
      <c r="T349" s="413"/>
      <c r="U349" s="413"/>
      <c r="V349" s="413"/>
      <c r="W349" s="413"/>
      <c r="X349" s="413"/>
    </row>
    <row r="350" ht="14.25" customHeight="1">
      <c r="A350" s="413"/>
      <c r="B350" s="413"/>
      <c r="C350" s="413"/>
      <c r="D350" s="413"/>
      <c r="E350" s="413"/>
      <c r="F350" s="413"/>
      <c r="G350" s="413"/>
      <c r="H350" s="413"/>
      <c r="I350" s="413"/>
      <c r="J350" s="413"/>
      <c r="K350" s="413"/>
      <c r="L350" s="413"/>
      <c r="M350" s="413"/>
      <c r="N350" s="413"/>
      <c r="O350" s="413"/>
      <c r="P350" s="413"/>
      <c r="Q350" s="413"/>
      <c r="R350" s="413"/>
      <c r="S350" s="413"/>
      <c r="T350" s="413"/>
      <c r="U350" s="413"/>
      <c r="V350" s="413"/>
      <c r="W350" s="413"/>
      <c r="X350" s="413"/>
    </row>
    <row r="351" ht="14.25" customHeight="1">
      <c r="A351" s="413"/>
      <c r="B351" s="413"/>
      <c r="C351" s="413"/>
      <c r="D351" s="413"/>
      <c r="E351" s="413"/>
      <c r="F351" s="413"/>
      <c r="G351" s="413"/>
      <c r="H351" s="413"/>
      <c r="I351" s="413"/>
      <c r="J351" s="413"/>
      <c r="K351" s="413"/>
      <c r="L351" s="413"/>
      <c r="M351" s="413"/>
      <c r="N351" s="413"/>
      <c r="O351" s="413"/>
      <c r="P351" s="413"/>
      <c r="Q351" s="413"/>
      <c r="R351" s="413"/>
      <c r="S351" s="413"/>
      <c r="T351" s="413"/>
      <c r="U351" s="413"/>
      <c r="V351" s="413"/>
      <c r="W351" s="413"/>
      <c r="X351" s="413"/>
    </row>
    <row r="352" ht="14.25" customHeight="1">
      <c r="A352" s="413"/>
      <c r="B352" s="413"/>
      <c r="C352" s="413"/>
      <c r="D352" s="413"/>
      <c r="E352" s="413"/>
      <c r="F352" s="413"/>
      <c r="G352" s="413"/>
      <c r="H352" s="413"/>
      <c r="I352" s="413"/>
      <c r="J352" s="413"/>
      <c r="K352" s="413"/>
      <c r="L352" s="413"/>
      <c r="M352" s="413"/>
      <c r="N352" s="413"/>
      <c r="O352" s="413"/>
      <c r="P352" s="413"/>
      <c r="Q352" s="413"/>
      <c r="R352" s="413"/>
      <c r="S352" s="413"/>
      <c r="T352" s="413"/>
      <c r="U352" s="413"/>
      <c r="V352" s="413"/>
      <c r="W352" s="413"/>
      <c r="X352" s="413"/>
    </row>
    <row r="353" ht="14.25" customHeight="1">
      <c r="A353" s="413"/>
      <c r="B353" s="413"/>
      <c r="C353" s="413"/>
      <c r="D353" s="413"/>
      <c r="E353" s="413"/>
      <c r="F353" s="413"/>
      <c r="G353" s="413"/>
      <c r="H353" s="413"/>
      <c r="I353" s="413"/>
      <c r="J353" s="413"/>
      <c r="K353" s="413"/>
      <c r="L353" s="413"/>
      <c r="M353" s="413"/>
      <c r="N353" s="413"/>
      <c r="O353" s="413"/>
      <c r="P353" s="413"/>
      <c r="Q353" s="413"/>
      <c r="R353" s="413"/>
      <c r="S353" s="413"/>
      <c r="T353" s="413"/>
      <c r="U353" s="413"/>
      <c r="V353" s="413"/>
      <c r="W353" s="413"/>
      <c r="X353" s="413"/>
    </row>
    <row r="354" ht="14.25" customHeight="1">
      <c r="A354" s="413"/>
      <c r="B354" s="413"/>
      <c r="C354" s="413"/>
      <c r="D354" s="413"/>
      <c r="E354" s="413"/>
      <c r="F354" s="413"/>
      <c r="G354" s="413"/>
      <c r="H354" s="413"/>
      <c r="I354" s="413"/>
      <c r="J354" s="413"/>
      <c r="K354" s="413"/>
      <c r="L354" s="413"/>
      <c r="M354" s="413"/>
      <c r="N354" s="413"/>
      <c r="O354" s="413"/>
      <c r="P354" s="413"/>
      <c r="Q354" s="413"/>
      <c r="R354" s="413"/>
      <c r="S354" s="413"/>
      <c r="T354" s="413"/>
      <c r="U354" s="413"/>
      <c r="V354" s="413"/>
      <c r="W354" s="413"/>
      <c r="X354" s="413"/>
    </row>
    <row r="355" ht="14.25" customHeight="1">
      <c r="A355" s="413"/>
      <c r="B355" s="413"/>
      <c r="C355" s="413"/>
      <c r="D355" s="413"/>
      <c r="E355" s="413"/>
      <c r="F355" s="413"/>
      <c r="G355" s="413"/>
      <c r="H355" s="413"/>
      <c r="I355" s="413"/>
      <c r="J355" s="413"/>
      <c r="K355" s="413"/>
      <c r="L355" s="413"/>
      <c r="M355" s="413"/>
      <c r="N355" s="413"/>
      <c r="O355" s="413"/>
      <c r="P355" s="413"/>
      <c r="Q355" s="413"/>
      <c r="R355" s="413"/>
      <c r="S355" s="413"/>
      <c r="T355" s="413"/>
      <c r="U355" s="413"/>
      <c r="V355" s="413"/>
      <c r="W355" s="413"/>
      <c r="X355" s="413"/>
    </row>
    <row r="356" ht="14.25" customHeight="1">
      <c r="A356" s="413"/>
      <c r="B356" s="413"/>
      <c r="C356" s="413"/>
      <c r="D356" s="413"/>
      <c r="E356" s="413"/>
      <c r="F356" s="413"/>
      <c r="G356" s="413"/>
      <c r="H356" s="413"/>
      <c r="I356" s="413"/>
      <c r="J356" s="413"/>
      <c r="K356" s="413"/>
      <c r="L356" s="413"/>
      <c r="M356" s="413"/>
      <c r="N356" s="413"/>
      <c r="O356" s="413"/>
      <c r="P356" s="413"/>
      <c r="Q356" s="413"/>
      <c r="R356" s="413"/>
      <c r="S356" s="413"/>
      <c r="T356" s="413"/>
      <c r="U356" s="413"/>
      <c r="V356" s="413"/>
      <c r="W356" s="413"/>
      <c r="X356" s="413"/>
    </row>
    <row r="357" ht="14.25" customHeight="1">
      <c r="A357" s="413"/>
      <c r="B357" s="413"/>
      <c r="C357" s="413"/>
      <c r="D357" s="413"/>
      <c r="E357" s="413"/>
      <c r="F357" s="413"/>
      <c r="G357" s="413"/>
      <c r="H357" s="413"/>
      <c r="I357" s="413"/>
      <c r="J357" s="413"/>
      <c r="K357" s="413"/>
      <c r="L357" s="413"/>
      <c r="M357" s="413"/>
      <c r="N357" s="413"/>
      <c r="O357" s="413"/>
      <c r="P357" s="413"/>
      <c r="Q357" s="413"/>
      <c r="R357" s="413"/>
      <c r="S357" s="413"/>
      <c r="T357" s="413"/>
      <c r="U357" s="413"/>
      <c r="V357" s="413"/>
      <c r="W357" s="413"/>
      <c r="X357" s="413"/>
    </row>
    <row r="358" ht="14.25" customHeight="1">
      <c r="A358" s="413"/>
      <c r="B358" s="413"/>
      <c r="C358" s="413"/>
      <c r="D358" s="413"/>
      <c r="E358" s="413"/>
      <c r="F358" s="413"/>
      <c r="G358" s="413"/>
      <c r="H358" s="413"/>
      <c r="I358" s="413"/>
      <c r="J358" s="413"/>
      <c r="K358" s="413"/>
      <c r="L358" s="413"/>
      <c r="M358" s="413"/>
      <c r="N358" s="413"/>
      <c r="O358" s="413"/>
      <c r="P358" s="413"/>
      <c r="Q358" s="413"/>
      <c r="R358" s="413"/>
      <c r="S358" s="413"/>
      <c r="T358" s="413"/>
      <c r="U358" s="413"/>
      <c r="V358" s="413"/>
      <c r="W358" s="413"/>
      <c r="X358" s="413"/>
    </row>
    <row r="359" ht="14.25" customHeight="1">
      <c r="A359" s="413"/>
      <c r="B359" s="413"/>
      <c r="C359" s="413"/>
      <c r="D359" s="413"/>
      <c r="E359" s="413"/>
      <c r="F359" s="413"/>
      <c r="G359" s="413"/>
      <c r="H359" s="413"/>
      <c r="I359" s="413"/>
      <c r="J359" s="413"/>
      <c r="K359" s="413"/>
      <c r="L359" s="413"/>
      <c r="M359" s="413"/>
      <c r="N359" s="413"/>
      <c r="O359" s="413"/>
      <c r="P359" s="413"/>
      <c r="Q359" s="413"/>
      <c r="R359" s="413"/>
      <c r="S359" s="413"/>
      <c r="T359" s="413"/>
      <c r="U359" s="413"/>
      <c r="V359" s="413"/>
      <c r="W359" s="413"/>
      <c r="X359" s="413"/>
    </row>
    <row r="360" ht="14.25" customHeight="1">
      <c r="A360" s="413"/>
      <c r="B360" s="413"/>
      <c r="C360" s="413"/>
      <c r="D360" s="413"/>
      <c r="E360" s="413"/>
      <c r="F360" s="413"/>
      <c r="G360" s="413"/>
      <c r="H360" s="413"/>
      <c r="I360" s="413"/>
      <c r="J360" s="413"/>
      <c r="K360" s="413"/>
      <c r="L360" s="413"/>
      <c r="M360" s="413"/>
      <c r="N360" s="413"/>
      <c r="O360" s="413"/>
      <c r="P360" s="413"/>
      <c r="Q360" s="413"/>
      <c r="R360" s="413"/>
      <c r="S360" s="413"/>
      <c r="T360" s="413"/>
      <c r="U360" s="413"/>
      <c r="V360" s="413"/>
      <c r="W360" s="413"/>
      <c r="X360" s="413"/>
    </row>
    <row r="361" ht="14.25" customHeight="1">
      <c r="A361" s="413"/>
      <c r="B361" s="413"/>
      <c r="C361" s="413"/>
      <c r="D361" s="413"/>
      <c r="E361" s="413"/>
      <c r="F361" s="413"/>
      <c r="G361" s="413"/>
      <c r="H361" s="413"/>
      <c r="I361" s="413"/>
      <c r="J361" s="413"/>
      <c r="K361" s="413"/>
      <c r="L361" s="413"/>
      <c r="M361" s="413"/>
      <c r="N361" s="413"/>
      <c r="O361" s="413"/>
      <c r="P361" s="413"/>
      <c r="Q361" s="413"/>
      <c r="R361" s="413"/>
      <c r="S361" s="413"/>
      <c r="T361" s="413"/>
      <c r="U361" s="413"/>
      <c r="V361" s="413"/>
      <c r="W361" s="413"/>
      <c r="X361" s="413"/>
    </row>
    <row r="362" ht="14.25" customHeight="1">
      <c r="A362" s="413"/>
      <c r="B362" s="413"/>
      <c r="C362" s="413"/>
      <c r="D362" s="413"/>
      <c r="E362" s="413"/>
      <c r="F362" s="413"/>
      <c r="G362" s="413"/>
      <c r="H362" s="413"/>
      <c r="I362" s="413"/>
      <c r="J362" s="413"/>
      <c r="K362" s="413"/>
      <c r="L362" s="413"/>
      <c r="M362" s="413"/>
      <c r="N362" s="413"/>
      <c r="O362" s="413"/>
      <c r="P362" s="413"/>
      <c r="Q362" s="413"/>
      <c r="R362" s="413"/>
      <c r="S362" s="413"/>
      <c r="T362" s="413"/>
      <c r="U362" s="413"/>
      <c r="V362" s="413"/>
      <c r="W362" s="413"/>
      <c r="X362" s="413"/>
    </row>
    <row r="363" ht="14.25" customHeight="1">
      <c r="A363" s="413"/>
      <c r="B363" s="413"/>
      <c r="C363" s="413"/>
      <c r="D363" s="413"/>
      <c r="E363" s="413"/>
      <c r="F363" s="413"/>
      <c r="G363" s="413"/>
      <c r="H363" s="413"/>
      <c r="I363" s="413"/>
      <c r="J363" s="413"/>
      <c r="K363" s="413"/>
      <c r="L363" s="413"/>
      <c r="M363" s="413"/>
      <c r="N363" s="413"/>
      <c r="O363" s="413"/>
      <c r="P363" s="413"/>
      <c r="Q363" s="413"/>
      <c r="R363" s="413"/>
      <c r="S363" s="413"/>
      <c r="T363" s="413"/>
      <c r="U363" s="413"/>
      <c r="V363" s="413"/>
      <c r="W363" s="413"/>
      <c r="X363" s="413"/>
    </row>
    <row r="364" ht="14.25" customHeight="1">
      <c r="A364" s="413"/>
      <c r="B364" s="413"/>
      <c r="C364" s="413"/>
      <c r="D364" s="413"/>
      <c r="E364" s="413"/>
      <c r="F364" s="413"/>
      <c r="G364" s="413"/>
      <c r="H364" s="413"/>
      <c r="I364" s="413"/>
      <c r="J364" s="413"/>
      <c r="K364" s="413"/>
      <c r="L364" s="413"/>
      <c r="M364" s="413"/>
      <c r="N364" s="413"/>
      <c r="O364" s="413"/>
      <c r="P364" s="413"/>
      <c r="Q364" s="413"/>
      <c r="R364" s="413"/>
      <c r="S364" s="413"/>
      <c r="T364" s="413"/>
      <c r="U364" s="413"/>
      <c r="V364" s="413"/>
      <c r="W364" s="413"/>
      <c r="X364" s="413"/>
    </row>
    <row r="365" ht="14.25" customHeight="1">
      <c r="A365" s="413"/>
      <c r="B365" s="413"/>
      <c r="C365" s="413"/>
      <c r="D365" s="413"/>
      <c r="E365" s="413"/>
      <c r="F365" s="413"/>
      <c r="G365" s="413"/>
      <c r="H365" s="413"/>
      <c r="I365" s="413"/>
      <c r="J365" s="413"/>
      <c r="K365" s="413"/>
      <c r="L365" s="413"/>
      <c r="M365" s="413"/>
      <c r="N365" s="413"/>
      <c r="O365" s="413"/>
      <c r="P365" s="413"/>
      <c r="Q365" s="413"/>
      <c r="R365" s="413"/>
      <c r="S365" s="413"/>
      <c r="T365" s="413"/>
      <c r="U365" s="413"/>
      <c r="V365" s="413"/>
      <c r="W365" s="413"/>
      <c r="X365" s="413"/>
    </row>
    <row r="366" ht="14.25" customHeight="1">
      <c r="A366" s="413"/>
      <c r="B366" s="413"/>
      <c r="C366" s="413"/>
      <c r="D366" s="413"/>
      <c r="E366" s="413"/>
      <c r="F366" s="413"/>
      <c r="G366" s="413"/>
      <c r="H366" s="413"/>
      <c r="I366" s="413"/>
      <c r="J366" s="413"/>
      <c r="K366" s="413"/>
      <c r="L366" s="413"/>
      <c r="M366" s="413"/>
      <c r="N366" s="413"/>
      <c r="O366" s="413"/>
      <c r="P366" s="413"/>
      <c r="Q366" s="413"/>
      <c r="R366" s="413"/>
      <c r="S366" s="413"/>
      <c r="T366" s="413"/>
      <c r="U366" s="413"/>
      <c r="V366" s="413"/>
      <c r="W366" s="413"/>
      <c r="X366" s="413"/>
    </row>
    <row r="367" ht="14.25" customHeight="1">
      <c r="A367" s="413"/>
      <c r="B367" s="413"/>
      <c r="C367" s="413"/>
      <c r="D367" s="413"/>
      <c r="E367" s="413"/>
      <c r="F367" s="413"/>
      <c r="G367" s="413"/>
      <c r="H367" s="413"/>
      <c r="I367" s="413"/>
      <c r="J367" s="413"/>
      <c r="K367" s="413"/>
      <c r="L367" s="413"/>
      <c r="M367" s="413"/>
      <c r="N367" s="413"/>
      <c r="O367" s="413"/>
      <c r="P367" s="413"/>
      <c r="Q367" s="413"/>
      <c r="R367" s="413"/>
      <c r="S367" s="413"/>
      <c r="T367" s="413"/>
      <c r="U367" s="413"/>
      <c r="V367" s="413"/>
      <c r="W367" s="413"/>
      <c r="X367" s="413"/>
    </row>
    <row r="368" ht="14.25" customHeight="1">
      <c r="A368" s="413"/>
      <c r="B368" s="413"/>
      <c r="C368" s="413"/>
      <c r="D368" s="413"/>
      <c r="E368" s="413"/>
      <c r="F368" s="413"/>
      <c r="G368" s="413"/>
      <c r="H368" s="413"/>
      <c r="I368" s="413"/>
      <c r="J368" s="413"/>
      <c r="K368" s="413"/>
      <c r="L368" s="413"/>
      <c r="M368" s="413"/>
      <c r="N368" s="413"/>
      <c r="O368" s="413"/>
      <c r="P368" s="413"/>
      <c r="Q368" s="413"/>
      <c r="R368" s="413"/>
      <c r="S368" s="413"/>
      <c r="T368" s="413"/>
      <c r="U368" s="413"/>
      <c r="V368" s="413"/>
      <c r="W368" s="413"/>
      <c r="X368" s="413"/>
    </row>
    <row r="369" ht="14.25" customHeight="1">
      <c r="A369" s="413"/>
      <c r="B369" s="413"/>
      <c r="C369" s="413"/>
      <c r="D369" s="413"/>
      <c r="E369" s="413"/>
      <c r="F369" s="413"/>
      <c r="G369" s="413"/>
      <c r="H369" s="413"/>
      <c r="I369" s="413"/>
      <c r="J369" s="413"/>
      <c r="K369" s="413"/>
      <c r="L369" s="413"/>
      <c r="M369" s="413"/>
      <c r="N369" s="413"/>
      <c r="O369" s="413"/>
      <c r="P369" s="413"/>
      <c r="Q369" s="413"/>
      <c r="R369" s="413"/>
      <c r="S369" s="413"/>
      <c r="T369" s="413"/>
      <c r="U369" s="413"/>
      <c r="V369" s="413"/>
      <c r="W369" s="413"/>
      <c r="X369" s="413"/>
    </row>
    <row r="370" ht="14.25" customHeight="1">
      <c r="A370" s="413"/>
      <c r="B370" s="413"/>
      <c r="C370" s="413"/>
      <c r="D370" s="413"/>
      <c r="E370" s="413"/>
      <c r="F370" s="413"/>
      <c r="G370" s="413"/>
      <c r="H370" s="413"/>
      <c r="I370" s="413"/>
      <c r="J370" s="413"/>
      <c r="K370" s="413"/>
      <c r="L370" s="413"/>
      <c r="M370" s="413"/>
      <c r="N370" s="413"/>
      <c r="O370" s="413"/>
      <c r="P370" s="413"/>
      <c r="Q370" s="413"/>
      <c r="R370" s="413"/>
      <c r="S370" s="413"/>
      <c r="T370" s="413"/>
      <c r="U370" s="413"/>
      <c r="V370" s="413"/>
      <c r="W370" s="413"/>
      <c r="X370" s="413"/>
    </row>
    <row r="371" ht="14.25" customHeight="1">
      <c r="A371" s="413"/>
      <c r="B371" s="413"/>
      <c r="C371" s="413"/>
      <c r="D371" s="413"/>
      <c r="E371" s="413"/>
      <c r="F371" s="413"/>
      <c r="G371" s="413"/>
      <c r="H371" s="413"/>
      <c r="I371" s="413"/>
      <c r="J371" s="413"/>
      <c r="K371" s="413"/>
      <c r="L371" s="413"/>
      <c r="M371" s="413"/>
      <c r="N371" s="413"/>
      <c r="O371" s="413"/>
      <c r="P371" s="413"/>
      <c r="Q371" s="413"/>
      <c r="R371" s="413"/>
      <c r="S371" s="413"/>
      <c r="T371" s="413"/>
      <c r="U371" s="413"/>
      <c r="V371" s="413"/>
      <c r="W371" s="413"/>
      <c r="X371" s="413"/>
    </row>
    <row r="372" ht="14.25" customHeight="1">
      <c r="A372" s="413"/>
      <c r="B372" s="413"/>
      <c r="C372" s="413"/>
      <c r="D372" s="413"/>
      <c r="E372" s="413"/>
      <c r="F372" s="413"/>
      <c r="G372" s="413"/>
      <c r="H372" s="413"/>
      <c r="I372" s="413"/>
      <c r="J372" s="413"/>
      <c r="K372" s="413"/>
      <c r="L372" s="413"/>
      <c r="M372" s="413"/>
      <c r="N372" s="413"/>
      <c r="O372" s="413"/>
      <c r="P372" s="413"/>
      <c r="Q372" s="413"/>
      <c r="R372" s="413"/>
      <c r="S372" s="413"/>
      <c r="T372" s="413"/>
      <c r="U372" s="413"/>
      <c r="V372" s="413"/>
      <c r="W372" s="413"/>
      <c r="X372" s="413"/>
    </row>
    <row r="373" ht="14.25" customHeight="1">
      <c r="A373" s="413"/>
      <c r="B373" s="413"/>
      <c r="C373" s="413"/>
      <c r="D373" s="413"/>
      <c r="E373" s="413"/>
      <c r="F373" s="413"/>
      <c r="G373" s="413"/>
      <c r="H373" s="413"/>
      <c r="I373" s="413"/>
      <c r="J373" s="413"/>
      <c r="K373" s="413"/>
      <c r="L373" s="413"/>
      <c r="M373" s="413"/>
      <c r="N373" s="413"/>
      <c r="O373" s="413"/>
      <c r="P373" s="413"/>
      <c r="Q373" s="413"/>
      <c r="R373" s="413"/>
      <c r="S373" s="413"/>
      <c r="T373" s="413"/>
      <c r="U373" s="413"/>
      <c r="V373" s="413"/>
      <c r="W373" s="413"/>
      <c r="X373" s="413"/>
    </row>
    <row r="374" ht="14.25" customHeight="1">
      <c r="A374" s="413"/>
      <c r="B374" s="413"/>
      <c r="C374" s="413"/>
      <c r="D374" s="413"/>
      <c r="E374" s="413"/>
      <c r="F374" s="413"/>
      <c r="G374" s="413"/>
      <c r="H374" s="413"/>
      <c r="I374" s="413"/>
      <c r="J374" s="413"/>
      <c r="K374" s="413"/>
      <c r="L374" s="413"/>
      <c r="M374" s="413"/>
      <c r="N374" s="413"/>
      <c r="O374" s="413"/>
      <c r="P374" s="413"/>
      <c r="Q374" s="413"/>
      <c r="R374" s="413"/>
      <c r="S374" s="413"/>
      <c r="T374" s="413"/>
      <c r="U374" s="413"/>
      <c r="V374" s="413"/>
      <c r="W374" s="413"/>
      <c r="X374" s="413"/>
    </row>
    <row r="375" ht="14.25" customHeight="1">
      <c r="A375" s="413"/>
      <c r="B375" s="413"/>
      <c r="C375" s="413"/>
      <c r="D375" s="413"/>
      <c r="E375" s="413"/>
      <c r="F375" s="413"/>
      <c r="G375" s="413"/>
      <c r="H375" s="413"/>
      <c r="I375" s="413"/>
      <c r="J375" s="413"/>
      <c r="K375" s="413"/>
      <c r="L375" s="413"/>
      <c r="M375" s="413"/>
      <c r="N375" s="413"/>
      <c r="O375" s="413"/>
      <c r="P375" s="413"/>
      <c r="Q375" s="413"/>
      <c r="R375" s="413"/>
      <c r="S375" s="413"/>
      <c r="T375" s="413"/>
      <c r="U375" s="413"/>
      <c r="V375" s="413"/>
      <c r="W375" s="413"/>
      <c r="X375" s="413"/>
    </row>
    <row r="376" ht="14.25" customHeight="1">
      <c r="A376" s="413"/>
      <c r="B376" s="413"/>
      <c r="C376" s="413"/>
      <c r="D376" s="413"/>
      <c r="E376" s="413"/>
      <c r="F376" s="413"/>
      <c r="G376" s="413"/>
      <c r="H376" s="413"/>
      <c r="I376" s="413"/>
      <c r="J376" s="413"/>
      <c r="K376" s="413"/>
      <c r="L376" s="413"/>
      <c r="M376" s="413"/>
      <c r="N376" s="413"/>
      <c r="O376" s="413"/>
      <c r="P376" s="413"/>
      <c r="Q376" s="413"/>
      <c r="R376" s="413"/>
      <c r="S376" s="413"/>
      <c r="T376" s="413"/>
      <c r="U376" s="413"/>
      <c r="V376" s="413"/>
      <c r="W376" s="413"/>
      <c r="X376" s="413"/>
    </row>
    <row r="377" ht="14.25" customHeight="1">
      <c r="A377" s="413"/>
      <c r="B377" s="413"/>
      <c r="C377" s="413"/>
      <c r="D377" s="413"/>
      <c r="E377" s="413"/>
      <c r="F377" s="413"/>
      <c r="G377" s="413"/>
      <c r="H377" s="413"/>
      <c r="I377" s="413"/>
      <c r="J377" s="413"/>
      <c r="K377" s="413"/>
      <c r="L377" s="413"/>
      <c r="M377" s="413"/>
      <c r="N377" s="413"/>
      <c r="O377" s="413"/>
      <c r="P377" s="413"/>
      <c r="Q377" s="413"/>
      <c r="R377" s="413"/>
      <c r="S377" s="413"/>
      <c r="T377" s="413"/>
      <c r="U377" s="413"/>
      <c r="V377" s="413"/>
      <c r="W377" s="413"/>
      <c r="X377" s="413"/>
    </row>
    <row r="378" ht="14.25" customHeight="1">
      <c r="A378" s="413"/>
      <c r="B378" s="413"/>
      <c r="C378" s="413"/>
      <c r="D378" s="413"/>
      <c r="E378" s="413"/>
      <c r="F378" s="413"/>
      <c r="G378" s="413"/>
      <c r="H378" s="413"/>
      <c r="I378" s="413"/>
      <c r="J378" s="413"/>
      <c r="K378" s="413"/>
      <c r="L378" s="413"/>
      <c r="M378" s="413"/>
      <c r="N378" s="413"/>
      <c r="O378" s="413"/>
      <c r="P378" s="413"/>
      <c r="Q378" s="413"/>
      <c r="R378" s="413"/>
      <c r="S378" s="413"/>
      <c r="T378" s="413"/>
      <c r="U378" s="413"/>
      <c r="V378" s="413"/>
      <c r="W378" s="413"/>
      <c r="X378" s="413"/>
    </row>
    <row r="379" ht="14.25" customHeight="1">
      <c r="A379" s="413"/>
      <c r="B379" s="413"/>
      <c r="C379" s="413"/>
      <c r="D379" s="413"/>
      <c r="E379" s="413"/>
      <c r="F379" s="413"/>
      <c r="G379" s="413"/>
      <c r="H379" s="413"/>
      <c r="I379" s="413"/>
      <c r="J379" s="413"/>
      <c r="K379" s="413"/>
      <c r="L379" s="413"/>
      <c r="M379" s="413"/>
      <c r="N379" s="413"/>
      <c r="O379" s="413"/>
      <c r="P379" s="413"/>
      <c r="Q379" s="413"/>
      <c r="R379" s="413"/>
      <c r="S379" s="413"/>
      <c r="T379" s="413"/>
      <c r="U379" s="413"/>
      <c r="V379" s="413"/>
      <c r="W379" s="413"/>
      <c r="X379" s="413"/>
    </row>
    <row r="380" ht="14.25" customHeight="1">
      <c r="A380" s="413"/>
      <c r="B380" s="413"/>
      <c r="C380" s="413"/>
      <c r="D380" s="413"/>
      <c r="E380" s="413"/>
      <c r="F380" s="413"/>
      <c r="G380" s="413"/>
      <c r="H380" s="413"/>
      <c r="I380" s="413"/>
      <c r="J380" s="413"/>
      <c r="K380" s="413"/>
      <c r="L380" s="413"/>
      <c r="M380" s="413"/>
      <c r="N380" s="413"/>
      <c r="O380" s="413"/>
      <c r="P380" s="413"/>
      <c r="Q380" s="413"/>
      <c r="R380" s="413"/>
      <c r="S380" s="413"/>
      <c r="T380" s="413"/>
      <c r="U380" s="413"/>
      <c r="V380" s="413"/>
      <c r="W380" s="413"/>
      <c r="X380" s="413"/>
    </row>
    <row r="381" ht="14.25" customHeight="1">
      <c r="A381" s="413"/>
      <c r="B381" s="413"/>
      <c r="C381" s="413"/>
      <c r="D381" s="413"/>
      <c r="E381" s="413"/>
      <c r="F381" s="413"/>
      <c r="G381" s="413"/>
      <c r="H381" s="413"/>
      <c r="I381" s="413"/>
      <c r="J381" s="413"/>
      <c r="K381" s="413"/>
      <c r="L381" s="413"/>
      <c r="M381" s="413"/>
      <c r="N381" s="413"/>
      <c r="O381" s="413"/>
      <c r="P381" s="413"/>
      <c r="Q381" s="413"/>
      <c r="R381" s="413"/>
      <c r="S381" s="413"/>
      <c r="T381" s="413"/>
      <c r="U381" s="413"/>
      <c r="V381" s="413"/>
      <c r="W381" s="413"/>
      <c r="X381" s="413"/>
    </row>
    <row r="382" ht="14.25" customHeight="1">
      <c r="A382" s="413"/>
      <c r="B382" s="413"/>
      <c r="C382" s="413"/>
      <c r="D382" s="413"/>
      <c r="E382" s="413"/>
      <c r="F382" s="413"/>
      <c r="G382" s="413"/>
      <c r="H382" s="413"/>
      <c r="I382" s="413"/>
      <c r="J382" s="413"/>
      <c r="K382" s="413"/>
      <c r="L382" s="413"/>
      <c r="M382" s="413"/>
      <c r="N382" s="413"/>
      <c r="O382" s="413"/>
      <c r="P382" s="413"/>
      <c r="Q382" s="413"/>
      <c r="R382" s="413"/>
      <c r="S382" s="413"/>
      <c r="T382" s="413"/>
      <c r="U382" s="413"/>
      <c r="V382" s="413"/>
      <c r="W382" s="413"/>
      <c r="X382" s="413"/>
    </row>
    <row r="383" ht="14.25" customHeight="1">
      <c r="A383" s="413"/>
      <c r="B383" s="413"/>
      <c r="C383" s="413"/>
      <c r="D383" s="413"/>
      <c r="E383" s="413"/>
      <c r="F383" s="413"/>
      <c r="G383" s="413"/>
      <c r="H383" s="413"/>
      <c r="I383" s="413"/>
      <c r="J383" s="413"/>
      <c r="K383" s="413"/>
      <c r="L383" s="413"/>
      <c r="M383" s="413"/>
      <c r="N383" s="413"/>
      <c r="O383" s="413"/>
      <c r="P383" s="413"/>
      <c r="Q383" s="413"/>
      <c r="R383" s="413"/>
      <c r="S383" s="413"/>
      <c r="T383" s="413"/>
      <c r="U383" s="413"/>
      <c r="V383" s="413"/>
      <c r="W383" s="413"/>
      <c r="X383" s="413"/>
    </row>
    <row r="384" ht="14.25" customHeight="1">
      <c r="A384" s="413"/>
      <c r="B384" s="413"/>
      <c r="C384" s="413"/>
      <c r="D384" s="413"/>
      <c r="E384" s="413"/>
      <c r="F384" s="413"/>
      <c r="G384" s="413"/>
      <c r="H384" s="413"/>
      <c r="I384" s="413"/>
      <c r="J384" s="413"/>
      <c r="K384" s="413"/>
      <c r="L384" s="413"/>
      <c r="M384" s="413"/>
      <c r="N384" s="413"/>
      <c r="O384" s="413"/>
      <c r="P384" s="413"/>
      <c r="Q384" s="413"/>
      <c r="R384" s="413"/>
      <c r="S384" s="413"/>
      <c r="T384" s="413"/>
      <c r="U384" s="413"/>
      <c r="V384" s="413"/>
      <c r="W384" s="413"/>
      <c r="X384" s="413"/>
    </row>
    <row r="385" ht="14.25" customHeight="1">
      <c r="A385" s="413"/>
      <c r="B385" s="413"/>
      <c r="C385" s="413"/>
      <c r="D385" s="413"/>
      <c r="E385" s="413"/>
      <c r="F385" s="413"/>
      <c r="G385" s="413"/>
      <c r="H385" s="413"/>
      <c r="I385" s="413"/>
      <c r="J385" s="413"/>
      <c r="K385" s="413"/>
      <c r="L385" s="413"/>
      <c r="M385" s="413"/>
      <c r="N385" s="413"/>
      <c r="O385" s="413"/>
      <c r="P385" s="413"/>
      <c r="Q385" s="413"/>
      <c r="R385" s="413"/>
      <c r="S385" s="413"/>
      <c r="T385" s="413"/>
      <c r="U385" s="413"/>
      <c r="V385" s="413"/>
      <c r="W385" s="413"/>
      <c r="X385" s="413"/>
    </row>
    <row r="386" ht="14.25" customHeight="1">
      <c r="A386" s="413"/>
      <c r="B386" s="413"/>
      <c r="C386" s="413"/>
      <c r="D386" s="413"/>
      <c r="E386" s="413"/>
      <c r="F386" s="413"/>
      <c r="G386" s="413"/>
      <c r="H386" s="413"/>
      <c r="I386" s="413"/>
      <c r="J386" s="413"/>
      <c r="K386" s="413"/>
      <c r="L386" s="413"/>
      <c r="M386" s="413"/>
      <c r="N386" s="413"/>
      <c r="O386" s="413"/>
      <c r="P386" s="413"/>
      <c r="Q386" s="413"/>
      <c r="R386" s="413"/>
      <c r="S386" s="413"/>
      <c r="T386" s="413"/>
      <c r="U386" s="413"/>
      <c r="V386" s="413"/>
      <c r="W386" s="413"/>
      <c r="X386" s="413"/>
    </row>
    <row r="387" ht="14.25" customHeight="1">
      <c r="A387" s="413"/>
      <c r="B387" s="413"/>
      <c r="C387" s="413"/>
      <c r="D387" s="413"/>
      <c r="E387" s="413"/>
      <c r="F387" s="413"/>
      <c r="G387" s="413"/>
      <c r="H387" s="413"/>
      <c r="I387" s="413"/>
      <c r="J387" s="413"/>
      <c r="K387" s="413"/>
      <c r="L387" s="413"/>
      <c r="M387" s="413"/>
      <c r="N387" s="413"/>
      <c r="O387" s="413"/>
      <c r="P387" s="413"/>
      <c r="Q387" s="413"/>
      <c r="R387" s="413"/>
      <c r="S387" s="413"/>
      <c r="T387" s="413"/>
      <c r="U387" s="413"/>
      <c r="V387" s="413"/>
      <c r="W387" s="413"/>
      <c r="X387" s="413"/>
    </row>
    <row r="388" ht="14.25" customHeight="1">
      <c r="A388" s="413"/>
      <c r="B388" s="413"/>
      <c r="C388" s="413"/>
      <c r="D388" s="413"/>
      <c r="E388" s="413"/>
      <c r="F388" s="413"/>
      <c r="G388" s="413"/>
      <c r="H388" s="413"/>
      <c r="I388" s="413"/>
      <c r="J388" s="413"/>
      <c r="K388" s="413"/>
      <c r="L388" s="413"/>
      <c r="M388" s="413"/>
      <c r="N388" s="413"/>
      <c r="O388" s="413"/>
      <c r="P388" s="413"/>
      <c r="Q388" s="413"/>
      <c r="R388" s="413"/>
      <c r="S388" s="413"/>
      <c r="T388" s="413"/>
      <c r="U388" s="413"/>
      <c r="V388" s="413"/>
      <c r="W388" s="413"/>
      <c r="X388" s="413"/>
    </row>
    <row r="389" ht="14.25" customHeight="1">
      <c r="A389" s="413"/>
      <c r="B389" s="413"/>
      <c r="C389" s="413"/>
      <c r="D389" s="413"/>
      <c r="E389" s="413"/>
      <c r="F389" s="413"/>
      <c r="G389" s="413"/>
      <c r="H389" s="413"/>
      <c r="I389" s="413"/>
      <c r="J389" s="413"/>
      <c r="K389" s="413"/>
      <c r="L389" s="413"/>
      <c r="M389" s="413"/>
      <c r="N389" s="413"/>
      <c r="O389" s="413"/>
      <c r="P389" s="413"/>
      <c r="Q389" s="413"/>
      <c r="R389" s="413"/>
      <c r="S389" s="413"/>
      <c r="T389" s="413"/>
      <c r="U389" s="413"/>
      <c r="V389" s="413"/>
      <c r="W389" s="413"/>
      <c r="X389" s="413"/>
    </row>
    <row r="390" ht="14.25" customHeight="1">
      <c r="A390" s="413"/>
      <c r="B390" s="413"/>
      <c r="C390" s="413"/>
      <c r="D390" s="413"/>
      <c r="E390" s="413"/>
      <c r="F390" s="413"/>
      <c r="G390" s="413"/>
      <c r="H390" s="413"/>
      <c r="I390" s="413"/>
      <c r="J390" s="413"/>
      <c r="K390" s="413"/>
      <c r="L390" s="413"/>
      <c r="M390" s="413"/>
      <c r="N390" s="413"/>
      <c r="O390" s="413"/>
      <c r="P390" s="413"/>
      <c r="Q390" s="413"/>
      <c r="R390" s="413"/>
      <c r="S390" s="413"/>
      <c r="T390" s="413"/>
      <c r="U390" s="413"/>
      <c r="V390" s="413"/>
      <c r="W390" s="413"/>
      <c r="X390" s="413"/>
    </row>
    <row r="391" ht="14.25" customHeight="1">
      <c r="A391" s="413"/>
      <c r="B391" s="413"/>
      <c r="C391" s="413"/>
      <c r="D391" s="413"/>
      <c r="E391" s="413"/>
      <c r="F391" s="413"/>
      <c r="G391" s="413"/>
      <c r="H391" s="413"/>
      <c r="I391" s="413"/>
      <c r="J391" s="413"/>
      <c r="K391" s="413"/>
      <c r="L391" s="413"/>
      <c r="M391" s="413"/>
      <c r="N391" s="413"/>
      <c r="O391" s="413"/>
      <c r="P391" s="413"/>
      <c r="Q391" s="413"/>
      <c r="R391" s="413"/>
      <c r="S391" s="413"/>
      <c r="T391" s="413"/>
      <c r="U391" s="413"/>
      <c r="V391" s="413"/>
      <c r="W391" s="413"/>
      <c r="X391" s="413"/>
    </row>
    <row r="392" ht="14.25" customHeight="1">
      <c r="A392" s="413"/>
      <c r="B392" s="413"/>
      <c r="C392" s="413"/>
      <c r="D392" s="413"/>
      <c r="E392" s="413"/>
      <c r="F392" s="413"/>
      <c r="G392" s="413"/>
      <c r="H392" s="413"/>
      <c r="I392" s="413"/>
      <c r="J392" s="413"/>
      <c r="K392" s="413"/>
      <c r="L392" s="413"/>
      <c r="M392" s="413"/>
      <c r="N392" s="413"/>
      <c r="O392" s="413"/>
      <c r="P392" s="413"/>
      <c r="Q392" s="413"/>
      <c r="R392" s="413"/>
      <c r="S392" s="413"/>
      <c r="T392" s="413"/>
      <c r="U392" s="413"/>
      <c r="V392" s="413"/>
      <c r="W392" s="413"/>
      <c r="X392" s="413"/>
    </row>
    <row r="393" ht="14.25" customHeight="1">
      <c r="A393" s="413"/>
      <c r="B393" s="413"/>
      <c r="C393" s="413"/>
      <c r="D393" s="413"/>
      <c r="E393" s="413"/>
      <c r="F393" s="413"/>
      <c r="G393" s="413"/>
      <c r="H393" s="413"/>
      <c r="I393" s="413"/>
      <c r="J393" s="413"/>
      <c r="K393" s="413"/>
      <c r="L393" s="413"/>
      <c r="M393" s="413"/>
      <c r="N393" s="413"/>
      <c r="O393" s="413"/>
      <c r="P393" s="413"/>
      <c r="Q393" s="413"/>
      <c r="R393" s="413"/>
      <c r="S393" s="413"/>
      <c r="T393" s="413"/>
      <c r="U393" s="413"/>
      <c r="V393" s="413"/>
      <c r="W393" s="413"/>
      <c r="X393" s="413"/>
    </row>
    <row r="394" ht="14.25" customHeight="1">
      <c r="A394" s="413"/>
      <c r="B394" s="413"/>
      <c r="C394" s="413"/>
      <c r="D394" s="413"/>
      <c r="E394" s="413"/>
      <c r="F394" s="413"/>
      <c r="G394" s="413"/>
      <c r="H394" s="413"/>
      <c r="I394" s="413"/>
      <c r="J394" s="413"/>
      <c r="K394" s="413"/>
      <c r="L394" s="413"/>
      <c r="M394" s="413"/>
      <c r="N394" s="413"/>
      <c r="O394" s="413"/>
      <c r="P394" s="413"/>
      <c r="Q394" s="413"/>
      <c r="R394" s="413"/>
      <c r="S394" s="413"/>
      <c r="T394" s="413"/>
      <c r="U394" s="413"/>
      <c r="V394" s="413"/>
      <c r="W394" s="413"/>
      <c r="X394" s="413"/>
    </row>
    <row r="395" ht="14.25" customHeight="1">
      <c r="A395" s="413"/>
      <c r="B395" s="413"/>
      <c r="C395" s="413"/>
      <c r="D395" s="413"/>
      <c r="E395" s="413"/>
      <c r="F395" s="413"/>
      <c r="G395" s="413"/>
      <c r="H395" s="413"/>
      <c r="I395" s="413"/>
      <c r="J395" s="413"/>
      <c r="K395" s="413"/>
      <c r="L395" s="413"/>
      <c r="M395" s="413"/>
      <c r="N395" s="413"/>
      <c r="O395" s="413"/>
      <c r="P395" s="413"/>
      <c r="Q395" s="413"/>
      <c r="R395" s="413"/>
      <c r="S395" s="413"/>
      <c r="T395" s="413"/>
      <c r="U395" s="413"/>
      <c r="V395" s="413"/>
      <c r="W395" s="413"/>
      <c r="X395" s="413"/>
    </row>
    <row r="396" ht="14.25" customHeight="1">
      <c r="A396" s="413"/>
      <c r="B396" s="413"/>
      <c r="C396" s="413"/>
      <c r="D396" s="413"/>
      <c r="E396" s="413"/>
      <c r="F396" s="413"/>
      <c r="G396" s="413"/>
      <c r="H396" s="413"/>
      <c r="I396" s="413"/>
      <c r="J396" s="413"/>
      <c r="K396" s="413"/>
      <c r="L396" s="413"/>
      <c r="M396" s="413"/>
      <c r="N396" s="413"/>
      <c r="O396" s="413"/>
      <c r="P396" s="413"/>
      <c r="Q396" s="413"/>
      <c r="R396" s="413"/>
      <c r="S396" s="413"/>
      <c r="T396" s="413"/>
      <c r="U396" s="413"/>
      <c r="V396" s="413"/>
      <c r="W396" s="413"/>
      <c r="X396" s="413"/>
    </row>
    <row r="397" ht="14.25" customHeight="1">
      <c r="A397" s="413"/>
      <c r="B397" s="413"/>
      <c r="C397" s="413"/>
      <c r="D397" s="413"/>
      <c r="E397" s="413"/>
      <c r="F397" s="413"/>
      <c r="G397" s="413"/>
      <c r="H397" s="413"/>
      <c r="I397" s="413"/>
      <c r="J397" s="413"/>
      <c r="K397" s="413"/>
      <c r="L397" s="413"/>
      <c r="M397" s="413"/>
      <c r="N397" s="413"/>
      <c r="O397" s="413"/>
      <c r="P397" s="413"/>
      <c r="Q397" s="413"/>
      <c r="R397" s="413"/>
      <c r="S397" s="413"/>
      <c r="T397" s="413"/>
      <c r="U397" s="413"/>
      <c r="V397" s="413"/>
      <c r="W397" s="413"/>
      <c r="X397" s="413"/>
    </row>
    <row r="398" ht="14.25" customHeight="1">
      <c r="A398" s="413"/>
      <c r="B398" s="413"/>
      <c r="C398" s="413"/>
      <c r="D398" s="413"/>
      <c r="E398" s="413"/>
      <c r="F398" s="413"/>
      <c r="G398" s="413"/>
      <c r="H398" s="413"/>
      <c r="I398" s="413"/>
      <c r="J398" s="413"/>
      <c r="K398" s="413"/>
      <c r="L398" s="413"/>
      <c r="M398" s="413"/>
      <c r="N398" s="413"/>
      <c r="O398" s="413"/>
      <c r="P398" s="413"/>
      <c r="Q398" s="413"/>
      <c r="R398" s="413"/>
      <c r="S398" s="413"/>
      <c r="T398" s="413"/>
      <c r="U398" s="413"/>
      <c r="V398" s="413"/>
      <c r="W398" s="413"/>
      <c r="X398" s="413"/>
    </row>
    <row r="399" ht="14.25" customHeight="1">
      <c r="A399" s="413"/>
      <c r="B399" s="413"/>
      <c r="C399" s="413"/>
      <c r="D399" s="413"/>
      <c r="E399" s="413"/>
      <c r="F399" s="413"/>
      <c r="G399" s="413"/>
      <c r="H399" s="413"/>
      <c r="I399" s="413"/>
      <c r="J399" s="413"/>
      <c r="K399" s="413"/>
      <c r="L399" s="413"/>
      <c r="M399" s="413"/>
      <c r="N399" s="413"/>
      <c r="O399" s="413"/>
      <c r="P399" s="413"/>
      <c r="Q399" s="413"/>
      <c r="R399" s="413"/>
      <c r="S399" s="413"/>
      <c r="T399" s="413"/>
      <c r="U399" s="413"/>
      <c r="V399" s="413"/>
      <c r="W399" s="413"/>
      <c r="X399" s="413"/>
    </row>
    <row r="400" ht="14.25" customHeight="1">
      <c r="A400" s="413"/>
      <c r="B400" s="413"/>
      <c r="C400" s="413"/>
      <c r="D400" s="413"/>
      <c r="E400" s="413"/>
      <c r="F400" s="413"/>
      <c r="G400" s="413"/>
      <c r="H400" s="413"/>
      <c r="I400" s="413"/>
      <c r="J400" s="413"/>
      <c r="K400" s="413"/>
      <c r="L400" s="413"/>
      <c r="M400" s="413"/>
      <c r="N400" s="413"/>
      <c r="O400" s="413"/>
      <c r="P400" s="413"/>
      <c r="Q400" s="413"/>
      <c r="R400" s="413"/>
      <c r="S400" s="413"/>
      <c r="T400" s="413"/>
      <c r="U400" s="413"/>
      <c r="V400" s="413"/>
      <c r="W400" s="413"/>
      <c r="X400" s="413"/>
    </row>
    <row r="401" ht="14.25" customHeight="1">
      <c r="A401" s="413"/>
      <c r="B401" s="413"/>
      <c r="C401" s="413"/>
      <c r="D401" s="413"/>
      <c r="E401" s="413"/>
      <c r="F401" s="413"/>
      <c r="G401" s="413"/>
      <c r="H401" s="413"/>
      <c r="I401" s="413"/>
      <c r="J401" s="413"/>
      <c r="K401" s="413"/>
      <c r="L401" s="413"/>
      <c r="M401" s="413"/>
      <c r="N401" s="413"/>
      <c r="O401" s="413"/>
      <c r="P401" s="413"/>
      <c r="Q401" s="413"/>
      <c r="R401" s="413"/>
      <c r="S401" s="413"/>
      <c r="T401" s="413"/>
      <c r="U401" s="413"/>
      <c r="V401" s="413"/>
      <c r="W401" s="413"/>
      <c r="X401" s="413"/>
    </row>
    <row r="402" ht="14.25" customHeight="1">
      <c r="A402" s="413"/>
      <c r="B402" s="413"/>
      <c r="C402" s="413"/>
      <c r="D402" s="413"/>
      <c r="E402" s="413"/>
      <c r="F402" s="413"/>
      <c r="G402" s="413"/>
      <c r="H402" s="413"/>
      <c r="I402" s="413"/>
      <c r="J402" s="413"/>
      <c r="K402" s="413"/>
      <c r="L402" s="413"/>
      <c r="M402" s="413"/>
      <c r="N402" s="413"/>
      <c r="O402" s="413"/>
      <c r="P402" s="413"/>
      <c r="Q402" s="413"/>
      <c r="R402" s="413"/>
      <c r="S402" s="413"/>
      <c r="T402" s="413"/>
      <c r="U402" s="413"/>
      <c r="V402" s="413"/>
      <c r="W402" s="413"/>
      <c r="X402" s="413"/>
    </row>
    <row r="403" ht="14.25" customHeight="1">
      <c r="A403" s="413"/>
      <c r="B403" s="413"/>
      <c r="C403" s="413"/>
      <c r="D403" s="413"/>
      <c r="E403" s="413"/>
      <c r="F403" s="413"/>
      <c r="G403" s="413"/>
      <c r="H403" s="413"/>
      <c r="I403" s="413"/>
      <c r="J403" s="413"/>
      <c r="K403" s="413"/>
      <c r="L403" s="413"/>
      <c r="M403" s="413"/>
      <c r="N403" s="413"/>
      <c r="O403" s="413"/>
      <c r="P403" s="413"/>
      <c r="Q403" s="413"/>
      <c r="R403" s="413"/>
      <c r="S403" s="413"/>
      <c r="T403" s="413"/>
      <c r="U403" s="413"/>
      <c r="V403" s="413"/>
      <c r="W403" s="413"/>
      <c r="X403" s="413"/>
    </row>
    <row r="404" ht="14.25" customHeight="1">
      <c r="A404" s="413"/>
      <c r="B404" s="413"/>
      <c r="C404" s="413"/>
      <c r="D404" s="413"/>
      <c r="E404" s="413"/>
      <c r="F404" s="413"/>
      <c r="G404" s="413"/>
      <c r="H404" s="413"/>
      <c r="I404" s="413"/>
      <c r="J404" s="413"/>
      <c r="K404" s="413"/>
      <c r="L404" s="413"/>
      <c r="M404" s="413"/>
      <c r="N404" s="413"/>
      <c r="O404" s="413"/>
      <c r="P404" s="413"/>
      <c r="Q404" s="413"/>
      <c r="R404" s="413"/>
      <c r="S404" s="413"/>
      <c r="T404" s="413"/>
      <c r="U404" s="413"/>
      <c r="V404" s="413"/>
      <c r="W404" s="413"/>
      <c r="X404" s="413"/>
    </row>
    <row r="405" ht="14.25" customHeight="1">
      <c r="A405" s="413"/>
      <c r="B405" s="413"/>
      <c r="C405" s="413"/>
      <c r="D405" s="413"/>
      <c r="E405" s="413"/>
      <c r="F405" s="413"/>
      <c r="G405" s="413"/>
      <c r="H405" s="413"/>
      <c r="I405" s="413"/>
      <c r="J405" s="413"/>
      <c r="K405" s="413"/>
      <c r="L405" s="413"/>
      <c r="M405" s="413"/>
      <c r="N405" s="413"/>
      <c r="O405" s="413"/>
      <c r="P405" s="413"/>
      <c r="Q405" s="413"/>
      <c r="R405" s="413"/>
      <c r="S405" s="413"/>
      <c r="T405" s="413"/>
      <c r="U405" s="413"/>
      <c r="V405" s="413"/>
      <c r="W405" s="413"/>
      <c r="X405" s="413"/>
    </row>
    <row r="406" ht="14.25" customHeight="1">
      <c r="A406" s="413"/>
      <c r="B406" s="413"/>
      <c r="C406" s="413"/>
      <c r="D406" s="413"/>
      <c r="E406" s="413"/>
      <c r="F406" s="413"/>
      <c r="G406" s="413"/>
      <c r="H406" s="413"/>
      <c r="I406" s="413"/>
      <c r="J406" s="413"/>
      <c r="K406" s="413"/>
      <c r="L406" s="413"/>
      <c r="M406" s="413"/>
      <c r="N406" s="413"/>
      <c r="O406" s="413"/>
      <c r="P406" s="413"/>
      <c r="Q406" s="413"/>
      <c r="R406" s="413"/>
      <c r="S406" s="413"/>
      <c r="T406" s="413"/>
      <c r="U406" s="413"/>
      <c r="V406" s="413"/>
      <c r="W406" s="413"/>
      <c r="X406" s="413"/>
    </row>
    <row r="407" ht="14.25" customHeight="1">
      <c r="A407" s="413"/>
      <c r="B407" s="413"/>
      <c r="C407" s="413"/>
      <c r="D407" s="413"/>
      <c r="E407" s="413"/>
      <c r="F407" s="413"/>
      <c r="G407" s="413"/>
      <c r="H407" s="413"/>
      <c r="I407" s="413"/>
      <c r="J407" s="413"/>
      <c r="K407" s="413"/>
      <c r="L407" s="413"/>
      <c r="M407" s="413"/>
      <c r="N407" s="413"/>
      <c r="O407" s="413"/>
      <c r="P407" s="413"/>
      <c r="Q407" s="413"/>
      <c r="R407" s="413"/>
      <c r="S407" s="413"/>
      <c r="T407" s="413"/>
      <c r="U407" s="413"/>
      <c r="V407" s="413"/>
      <c r="W407" s="413"/>
      <c r="X407" s="413"/>
    </row>
    <row r="408" ht="14.25" customHeight="1">
      <c r="A408" s="413"/>
      <c r="B408" s="413"/>
      <c r="C408" s="413"/>
      <c r="D408" s="413"/>
      <c r="E408" s="413"/>
      <c r="F408" s="413"/>
      <c r="G408" s="413"/>
      <c r="H408" s="413"/>
      <c r="I408" s="413"/>
      <c r="J408" s="413"/>
      <c r="K408" s="413"/>
      <c r="L408" s="413"/>
      <c r="M408" s="413"/>
      <c r="N408" s="413"/>
      <c r="O408" s="413"/>
      <c r="P408" s="413"/>
      <c r="Q408" s="413"/>
      <c r="R408" s="413"/>
      <c r="S408" s="413"/>
      <c r="T408" s="413"/>
      <c r="U408" s="413"/>
      <c r="V408" s="413"/>
      <c r="W408" s="413"/>
      <c r="X408" s="413"/>
    </row>
    <row r="409" ht="14.25" customHeight="1">
      <c r="A409" s="413"/>
      <c r="B409" s="413"/>
      <c r="C409" s="413"/>
      <c r="D409" s="413"/>
      <c r="E409" s="413"/>
      <c r="F409" s="413"/>
      <c r="G409" s="413"/>
      <c r="H409" s="413"/>
      <c r="I409" s="413"/>
      <c r="J409" s="413"/>
      <c r="K409" s="413"/>
      <c r="L409" s="413"/>
      <c r="M409" s="413"/>
      <c r="N409" s="413"/>
      <c r="O409" s="413"/>
      <c r="P409" s="413"/>
      <c r="Q409" s="413"/>
      <c r="R409" s="413"/>
      <c r="S409" s="413"/>
      <c r="T409" s="413"/>
      <c r="U409" s="413"/>
      <c r="V409" s="413"/>
      <c r="W409" s="413"/>
      <c r="X409" s="413"/>
    </row>
    <row r="410" ht="14.25" customHeight="1">
      <c r="A410" s="413"/>
      <c r="B410" s="413"/>
      <c r="C410" s="413"/>
      <c r="D410" s="413"/>
      <c r="E410" s="413"/>
      <c r="F410" s="413"/>
      <c r="G410" s="413"/>
      <c r="H410" s="413"/>
      <c r="I410" s="413"/>
      <c r="J410" s="413"/>
      <c r="K410" s="413"/>
      <c r="L410" s="413"/>
      <c r="M410" s="413"/>
      <c r="N410" s="413"/>
      <c r="O410" s="413"/>
      <c r="P410" s="413"/>
      <c r="Q410" s="413"/>
      <c r="R410" s="413"/>
      <c r="S410" s="413"/>
      <c r="T410" s="413"/>
      <c r="U410" s="413"/>
      <c r="V410" s="413"/>
      <c r="W410" s="413"/>
      <c r="X410" s="413"/>
    </row>
    <row r="411" ht="14.25" customHeight="1">
      <c r="A411" s="413"/>
      <c r="B411" s="413"/>
      <c r="C411" s="413"/>
      <c r="D411" s="413"/>
      <c r="E411" s="413"/>
      <c r="F411" s="413"/>
      <c r="G411" s="413"/>
      <c r="H411" s="413"/>
      <c r="I411" s="413"/>
      <c r="J411" s="413"/>
      <c r="K411" s="413"/>
      <c r="L411" s="413"/>
      <c r="M411" s="413"/>
      <c r="N411" s="413"/>
      <c r="O411" s="413"/>
      <c r="P411" s="413"/>
      <c r="Q411" s="413"/>
      <c r="R411" s="413"/>
      <c r="S411" s="413"/>
      <c r="T411" s="413"/>
      <c r="U411" s="413"/>
      <c r="V411" s="413"/>
      <c r="W411" s="413"/>
      <c r="X411" s="413"/>
    </row>
    <row r="412" ht="14.25" customHeight="1">
      <c r="A412" s="413"/>
      <c r="B412" s="413"/>
      <c r="C412" s="413"/>
      <c r="D412" s="413"/>
      <c r="E412" s="413"/>
      <c r="F412" s="413"/>
      <c r="G412" s="413"/>
      <c r="H412" s="413"/>
      <c r="I412" s="413"/>
      <c r="J412" s="413"/>
      <c r="K412" s="413"/>
      <c r="L412" s="413"/>
      <c r="M412" s="413"/>
      <c r="N412" s="413"/>
      <c r="O412" s="413"/>
      <c r="P412" s="413"/>
      <c r="Q412" s="413"/>
      <c r="R412" s="413"/>
      <c r="S412" s="413"/>
      <c r="T412" s="413"/>
      <c r="U412" s="413"/>
      <c r="V412" s="413"/>
      <c r="W412" s="413"/>
      <c r="X412" s="413"/>
    </row>
    <row r="413" ht="14.25" customHeight="1">
      <c r="A413" s="413"/>
      <c r="B413" s="413"/>
      <c r="C413" s="413"/>
      <c r="D413" s="413"/>
      <c r="E413" s="413"/>
      <c r="F413" s="413"/>
      <c r="G413" s="413"/>
      <c r="H413" s="413"/>
      <c r="I413" s="413"/>
      <c r="J413" s="413"/>
      <c r="K413" s="413"/>
      <c r="L413" s="413"/>
      <c r="M413" s="413"/>
      <c r="N413" s="413"/>
      <c r="O413" s="413"/>
      <c r="P413" s="413"/>
      <c r="Q413" s="413"/>
      <c r="R413" s="413"/>
      <c r="S413" s="413"/>
      <c r="T413" s="413"/>
      <c r="U413" s="413"/>
      <c r="V413" s="413"/>
      <c r="W413" s="413"/>
      <c r="X413" s="413"/>
    </row>
    <row r="414" ht="14.25" customHeight="1">
      <c r="A414" s="413"/>
      <c r="B414" s="413"/>
      <c r="C414" s="413"/>
      <c r="D414" s="413"/>
      <c r="E414" s="413"/>
      <c r="F414" s="413"/>
      <c r="G414" s="413"/>
      <c r="H414" s="413"/>
      <c r="I414" s="413"/>
      <c r="J414" s="413"/>
      <c r="K414" s="413"/>
      <c r="L414" s="413"/>
      <c r="M414" s="413"/>
      <c r="N414" s="413"/>
      <c r="O414" s="413"/>
      <c r="P414" s="413"/>
      <c r="Q414" s="413"/>
      <c r="R414" s="413"/>
      <c r="S414" s="413"/>
      <c r="T414" s="413"/>
      <c r="U414" s="413"/>
      <c r="V414" s="413"/>
      <c r="W414" s="413"/>
      <c r="X414" s="413"/>
    </row>
    <row r="415" ht="14.25" customHeight="1">
      <c r="A415" s="413"/>
      <c r="B415" s="413"/>
      <c r="C415" s="413"/>
      <c r="D415" s="413"/>
      <c r="E415" s="413"/>
      <c r="F415" s="413"/>
      <c r="G415" s="413"/>
      <c r="H415" s="413"/>
      <c r="I415" s="413"/>
      <c r="J415" s="413"/>
      <c r="K415" s="413"/>
      <c r="L415" s="413"/>
      <c r="M415" s="413"/>
      <c r="N415" s="413"/>
      <c r="O415" s="413"/>
      <c r="P415" s="413"/>
      <c r="Q415" s="413"/>
      <c r="R415" s="413"/>
      <c r="S415" s="413"/>
      <c r="T415" s="413"/>
      <c r="U415" s="413"/>
      <c r="V415" s="413"/>
      <c r="W415" s="413"/>
      <c r="X415" s="413"/>
    </row>
    <row r="416" ht="14.25" customHeight="1">
      <c r="A416" s="413"/>
      <c r="B416" s="413"/>
      <c r="C416" s="413"/>
      <c r="D416" s="413"/>
      <c r="E416" s="413"/>
      <c r="F416" s="413"/>
      <c r="G416" s="413"/>
      <c r="H416" s="413"/>
      <c r="I416" s="413"/>
      <c r="J416" s="413"/>
      <c r="K416" s="413"/>
      <c r="L416" s="413"/>
      <c r="M416" s="413"/>
      <c r="N416" s="413"/>
      <c r="O416" s="413"/>
      <c r="P416" s="413"/>
      <c r="Q416" s="413"/>
      <c r="R416" s="413"/>
      <c r="S416" s="413"/>
      <c r="T416" s="413"/>
      <c r="U416" s="413"/>
      <c r="V416" s="413"/>
      <c r="W416" s="413"/>
      <c r="X416" s="413"/>
    </row>
    <row r="417" ht="14.25" customHeight="1">
      <c r="A417" s="413"/>
      <c r="B417" s="413"/>
      <c r="C417" s="413"/>
      <c r="D417" s="413"/>
      <c r="E417" s="413"/>
      <c r="F417" s="413"/>
      <c r="G417" s="413"/>
      <c r="H417" s="413"/>
      <c r="I417" s="413"/>
      <c r="J417" s="413"/>
      <c r="K417" s="413"/>
      <c r="L417" s="413"/>
      <c r="M417" s="413"/>
      <c r="N417" s="413"/>
      <c r="O417" s="413"/>
      <c r="P417" s="413"/>
      <c r="Q417" s="413"/>
      <c r="R417" s="413"/>
      <c r="S417" s="413"/>
      <c r="T417" s="413"/>
      <c r="U417" s="413"/>
      <c r="V417" s="413"/>
      <c r="W417" s="413"/>
      <c r="X417" s="413"/>
    </row>
    <row r="418" ht="14.25" customHeight="1">
      <c r="A418" s="413"/>
      <c r="B418" s="413"/>
      <c r="C418" s="413"/>
      <c r="D418" s="413"/>
      <c r="E418" s="413"/>
      <c r="F418" s="413"/>
      <c r="G418" s="413"/>
      <c r="H418" s="413"/>
      <c r="I418" s="413"/>
      <c r="J418" s="413"/>
      <c r="K418" s="413"/>
      <c r="L418" s="413"/>
      <c r="M418" s="413"/>
      <c r="N418" s="413"/>
      <c r="O418" s="413"/>
      <c r="P418" s="413"/>
      <c r="Q418" s="413"/>
      <c r="R418" s="413"/>
      <c r="S418" s="413"/>
      <c r="T418" s="413"/>
      <c r="U418" s="413"/>
      <c r="V418" s="413"/>
      <c r="W418" s="413"/>
      <c r="X418" s="413"/>
    </row>
    <row r="419" ht="14.25" customHeight="1">
      <c r="A419" s="413"/>
      <c r="B419" s="413"/>
      <c r="C419" s="413"/>
      <c r="D419" s="413"/>
      <c r="E419" s="413"/>
      <c r="F419" s="413"/>
      <c r="G419" s="413"/>
      <c r="H419" s="413"/>
      <c r="I419" s="413"/>
      <c r="J419" s="413"/>
      <c r="K419" s="413"/>
      <c r="L419" s="413"/>
      <c r="M419" s="413"/>
      <c r="N419" s="413"/>
      <c r="O419" s="413"/>
      <c r="P419" s="413"/>
      <c r="Q419" s="413"/>
      <c r="R419" s="413"/>
      <c r="S419" s="413"/>
      <c r="T419" s="413"/>
      <c r="U419" s="413"/>
      <c r="V419" s="413"/>
      <c r="W419" s="413"/>
      <c r="X419" s="413"/>
    </row>
    <row r="420" ht="14.25" customHeight="1">
      <c r="A420" s="413"/>
      <c r="B420" s="413"/>
      <c r="C420" s="413"/>
      <c r="D420" s="413"/>
      <c r="E420" s="413"/>
      <c r="F420" s="413"/>
      <c r="G420" s="413"/>
      <c r="H420" s="413"/>
      <c r="I420" s="413"/>
      <c r="J420" s="413"/>
      <c r="K420" s="413"/>
      <c r="L420" s="413"/>
      <c r="M420" s="413"/>
      <c r="N420" s="413"/>
      <c r="O420" s="413"/>
      <c r="P420" s="413"/>
      <c r="Q420" s="413"/>
      <c r="R420" s="413"/>
      <c r="S420" s="413"/>
      <c r="T420" s="413"/>
      <c r="U420" s="413"/>
      <c r="V420" s="413"/>
      <c r="W420" s="413"/>
      <c r="X420" s="413"/>
    </row>
    <row r="421" ht="14.25" customHeight="1">
      <c r="A421" s="413"/>
      <c r="B421" s="413"/>
      <c r="C421" s="413"/>
      <c r="D421" s="413"/>
      <c r="E421" s="413"/>
      <c r="F421" s="413"/>
      <c r="G421" s="413"/>
      <c r="H421" s="413"/>
      <c r="I421" s="413"/>
      <c r="J421" s="413"/>
      <c r="K421" s="413"/>
      <c r="L421" s="413"/>
      <c r="M421" s="413"/>
      <c r="N421" s="413"/>
      <c r="O421" s="413"/>
      <c r="P421" s="413"/>
      <c r="Q421" s="413"/>
      <c r="R421" s="413"/>
      <c r="S421" s="413"/>
      <c r="T421" s="413"/>
      <c r="U421" s="413"/>
      <c r="V421" s="413"/>
      <c r="W421" s="413"/>
      <c r="X421" s="413"/>
    </row>
    <row r="422" ht="14.25" customHeight="1">
      <c r="A422" s="413"/>
      <c r="B422" s="413"/>
      <c r="C422" s="413"/>
      <c r="D422" s="413"/>
      <c r="E422" s="413"/>
      <c r="F422" s="413"/>
      <c r="G422" s="413"/>
      <c r="H422" s="413"/>
      <c r="I422" s="413"/>
      <c r="J422" s="413"/>
      <c r="K422" s="413"/>
      <c r="L422" s="413"/>
      <c r="M422" s="413"/>
      <c r="N422" s="413"/>
      <c r="O422" s="413"/>
      <c r="P422" s="413"/>
      <c r="Q422" s="413"/>
      <c r="R422" s="413"/>
      <c r="S422" s="413"/>
      <c r="T422" s="413"/>
      <c r="U422" s="413"/>
      <c r="V422" s="413"/>
      <c r="W422" s="413"/>
      <c r="X422" s="413"/>
    </row>
    <row r="423" ht="14.25" customHeight="1">
      <c r="A423" s="413"/>
      <c r="B423" s="413"/>
      <c r="C423" s="413"/>
      <c r="D423" s="413"/>
      <c r="E423" s="413"/>
      <c r="F423" s="413"/>
      <c r="G423" s="413"/>
      <c r="H423" s="413"/>
      <c r="I423" s="413"/>
      <c r="J423" s="413"/>
      <c r="K423" s="413"/>
      <c r="L423" s="413"/>
      <c r="M423" s="413"/>
      <c r="N423" s="413"/>
      <c r="O423" s="413"/>
      <c r="P423" s="413"/>
      <c r="Q423" s="413"/>
      <c r="R423" s="413"/>
      <c r="S423" s="413"/>
      <c r="T423" s="413"/>
      <c r="U423" s="413"/>
      <c r="V423" s="413"/>
      <c r="W423" s="413"/>
      <c r="X423" s="413"/>
    </row>
    <row r="424" ht="14.25" customHeight="1">
      <c r="A424" s="413"/>
      <c r="B424" s="413"/>
      <c r="C424" s="413"/>
      <c r="D424" s="413"/>
      <c r="E424" s="413"/>
      <c r="F424" s="413"/>
      <c r="G424" s="413"/>
      <c r="H424" s="413"/>
      <c r="I424" s="413"/>
      <c r="J424" s="413"/>
      <c r="K424" s="413"/>
      <c r="L424" s="413"/>
      <c r="M424" s="413"/>
      <c r="N424" s="413"/>
      <c r="O424" s="413"/>
      <c r="P424" s="413"/>
      <c r="Q424" s="413"/>
      <c r="R424" s="413"/>
      <c r="S424" s="413"/>
      <c r="T424" s="413"/>
      <c r="U424" s="413"/>
      <c r="V424" s="413"/>
      <c r="W424" s="413"/>
      <c r="X424" s="413"/>
    </row>
    <row r="425" ht="14.25" customHeight="1">
      <c r="A425" s="413"/>
      <c r="B425" s="413"/>
      <c r="C425" s="413"/>
      <c r="D425" s="413"/>
      <c r="E425" s="413"/>
      <c r="F425" s="413"/>
      <c r="G425" s="413"/>
      <c r="H425" s="413"/>
      <c r="I425" s="413"/>
      <c r="J425" s="413"/>
      <c r="K425" s="413"/>
      <c r="L425" s="413"/>
      <c r="M425" s="413"/>
      <c r="N425" s="413"/>
      <c r="O425" s="413"/>
      <c r="P425" s="413"/>
      <c r="Q425" s="413"/>
      <c r="R425" s="413"/>
      <c r="S425" s="413"/>
      <c r="T425" s="413"/>
      <c r="U425" s="413"/>
      <c r="V425" s="413"/>
      <c r="W425" s="413"/>
      <c r="X425" s="413"/>
    </row>
    <row r="426" ht="14.25" customHeight="1">
      <c r="A426" s="413"/>
      <c r="B426" s="413"/>
      <c r="C426" s="413"/>
      <c r="D426" s="413"/>
      <c r="E426" s="413"/>
      <c r="F426" s="413"/>
      <c r="G426" s="413"/>
      <c r="H426" s="413"/>
      <c r="I426" s="413"/>
      <c r="J426" s="413"/>
      <c r="K426" s="413"/>
      <c r="L426" s="413"/>
      <c r="M426" s="413"/>
      <c r="N426" s="413"/>
      <c r="O426" s="413"/>
      <c r="P426" s="413"/>
      <c r="Q426" s="413"/>
      <c r="R426" s="413"/>
      <c r="S426" s="413"/>
      <c r="T426" s="413"/>
      <c r="U426" s="413"/>
      <c r="V426" s="413"/>
      <c r="W426" s="413"/>
      <c r="X426" s="413"/>
    </row>
    <row r="427" ht="14.25" customHeight="1">
      <c r="A427" s="413"/>
      <c r="B427" s="413"/>
      <c r="C427" s="413"/>
      <c r="D427" s="413"/>
      <c r="E427" s="413"/>
      <c r="F427" s="413"/>
      <c r="G427" s="413"/>
      <c r="H427" s="413"/>
      <c r="I427" s="413"/>
      <c r="J427" s="413"/>
      <c r="K427" s="413"/>
      <c r="L427" s="413"/>
      <c r="M427" s="413"/>
      <c r="N427" s="413"/>
      <c r="O427" s="413"/>
      <c r="P427" s="413"/>
      <c r="Q427" s="413"/>
      <c r="R427" s="413"/>
      <c r="S427" s="413"/>
      <c r="T427" s="413"/>
      <c r="U427" s="413"/>
      <c r="V427" s="413"/>
      <c r="W427" s="413"/>
      <c r="X427" s="413"/>
    </row>
    <row r="428" ht="14.25" customHeight="1">
      <c r="A428" s="413"/>
      <c r="B428" s="413"/>
      <c r="C428" s="413"/>
      <c r="D428" s="413"/>
      <c r="E428" s="413"/>
      <c r="F428" s="413"/>
      <c r="G428" s="413"/>
      <c r="H428" s="413"/>
      <c r="I428" s="413"/>
      <c r="J428" s="413"/>
      <c r="K428" s="413"/>
      <c r="L428" s="413"/>
      <c r="M428" s="413"/>
      <c r="N428" s="413"/>
      <c r="O428" s="413"/>
      <c r="P428" s="413"/>
      <c r="Q428" s="413"/>
      <c r="R428" s="413"/>
      <c r="S428" s="413"/>
      <c r="T428" s="413"/>
      <c r="U428" s="413"/>
      <c r="V428" s="413"/>
      <c r="W428" s="413"/>
      <c r="X428" s="413"/>
    </row>
    <row r="429" ht="14.25" customHeight="1">
      <c r="A429" s="413"/>
      <c r="B429" s="413"/>
      <c r="C429" s="413"/>
      <c r="D429" s="413"/>
      <c r="E429" s="413"/>
      <c r="F429" s="413"/>
      <c r="G429" s="413"/>
      <c r="H429" s="413"/>
      <c r="I429" s="413"/>
      <c r="J429" s="413"/>
      <c r="K429" s="413"/>
      <c r="L429" s="413"/>
      <c r="M429" s="413"/>
      <c r="N429" s="413"/>
      <c r="O429" s="413"/>
      <c r="P429" s="413"/>
      <c r="Q429" s="413"/>
      <c r="R429" s="413"/>
      <c r="S429" s="413"/>
      <c r="T429" s="413"/>
      <c r="U429" s="413"/>
      <c r="V429" s="413"/>
      <c r="W429" s="413"/>
      <c r="X429" s="413"/>
    </row>
    <row r="430" ht="14.25" customHeight="1">
      <c r="A430" s="413"/>
      <c r="B430" s="413"/>
      <c r="C430" s="413"/>
      <c r="D430" s="413"/>
      <c r="E430" s="413"/>
      <c r="F430" s="413"/>
      <c r="G430" s="413"/>
      <c r="H430" s="413"/>
      <c r="I430" s="413"/>
      <c r="J430" s="413"/>
      <c r="K430" s="413"/>
      <c r="L430" s="413"/>
      <c r="M430" s="413"/>
      <c r="N430" s="413"/>
      <c r="O430" s="413"/>
      <c r="P430" s="413"/>
      <c r="Q430" s="413"/>
      <c r="R430" s="413"/>
      <c r="S430" s="413"/>
      <c r="T430" s="413"/>
      <c r="U430" s="413"/>
      <c r="V430" s="413"/>
      <c r="W430" s="413"/>
      <c r="X430" s="413"/>
    </row>
    <row r="431" ht="14.25" customHeight="1">
      <c r="A431" s="413"/>
      <c r="B431" s="413"/>
      <c r="C431" s="413"/>
      <c r="D431" s="413"/>
      <c r="E431" s="413"/>
      <c r="F431" s="413"/>
      <c r="G431" s="413"/>
      <c r="H431" s="413"/>
      <c r="I431" s="413"/>
      <c r="J431" s="413"/>
      <c r="K431" s="413"/>
      <c r="L431" s="413"/>
      <c r="M431" s="413"/>
      <c r="N431" s="413"/>
      <c r="O431" s="413"/>
      <c r="P431" s="413"/>
      <c r="Q431" s="413"/>
      <c r="R431" s="413"/>
      <c r="S431" s="413"/>
      <c r="T431" s="413"/>
      <c r="U431" s="413"/>
      <c r="V431" s="413"/>
      <c r="W431" s="413"/>
      <c r="X431" s="413"/>
    </row>
    <row r="432" ht="14.25" customHeight="1">
      <c r="A432" s="413"/>
      <c r="B432" s="413"/>
      <c r="C432" s="413"/>
      <c r="D432" s="413"/>
      <c r="E432" s="413"/>
      <c r="F432" s="413"/>
      <c r="G432" s="413"/>
      <c r="H432" s="413"/>
      <c r="I432" s="413"/>
      <c r="J432" s="413"/>
      <c r="K432" s="413"/>
      <c r="L432" s="413"/>
      <c r="M432" s="413"/>
      <c r="N432" s="413"/>
      <c r="O432" s="413"/>
      <c r="P432" s="413"/>
      <c r="Q432" s="413"/>
      <c r="R432" s="413"/>
      <c r="S432" s="413"/>
      <c r="T432" s="413"/>
      <c r="U432" s="413"/>
      <c r="V432" s="413"/>
      <c r="W432" s="413"/>
      <c r="X432" s="413"/>
    </row>
    <row r="433" ht="14.25" customHeight="1">
      <c r="A433" s="413"/>
      <c r="B433" s="413"/>
      <c r="C433" s="413"/>
      <c r="D433" s="413"/>
      <c r="E433" s="413"/>
      <c r="F433" s="413"/>
      <c r="G433" s="413"/>
      <c r="H433" s="413"/>
      <c r="I433" s="413"/>
      <c r="J433" s="413"/>
      <c r="K433" s="413"/>
      <c r="L433" s="413"/>
      <c r="M433" s="413"/>
      <c r="N433" s="413"/>
      <c r="O433" s="413"/>
      <c r="P433" s="413"/>
      <c r="Q433" s="413"/>
      <c r="R433" s="413"/>
      <c r="S433" s="413"/>
      <c r="T433" s="413"/>
      <c r="U433" s="413"/>
      <c r="V433" s="413"/>
      <c r="W433" s="413"/>
      <c r="X433" s="413"/>
    </row>
    <row r="434" ht="14.25" customHeight="1">
      <c r="A434" s="413"/>
      <c r="B434" s="413"/>
      <c r="C434" s="413"/>
      <c r="D434" s="413"/>
      <c r="E434" s="413"/>
      <c r="F434" s="413"/>
      <c r="G434" s="413"/>
      <c r="H434" s="413"/>
      <c r="I434" s="413"/>
      <c r="J434" s="413"/>
      <c r="K434" s="413"/>
      <c r="L434" s="413"/>
      <c r="M434" s="413"/>
      <c r="N434" s="413"/>
      <c r="O434" s="413"/>
      <c r="P434" s="413"/>
      <c r="Q434" s="413"/>
      <c r="R434" s="413"/>
      <c r="S434" s="413"/>
      <c r="T434" s="413"/>
      <c r="U434" s="413"/>
      <c r="V434" s="413"/>
      <c r="W434" s="413"/>
      <c r="X434" s="413"/>
    </row>
    <row r="435" ht="14.25" customHeight="1">
      <c r="A435" s="413"/>
      <c r="B435" s="413"/>
      <c r="C435" s="413"/>
      <c r="D435" s="413"/>
      <c r="E435" s="413"/>
      <c r="F435" s="413"/>
      <c r="G435" s="413"/>
      <c r="H435" s="413"/>
      <c r="I435" s="413"/>
      <c r="J435" s="413"/>
      <c r="K435" s="413"/>
      <c r="L435" s="413"/>
      <c r="M435" s="413"/>
      <c r="N435" s="413"/>
      <c r="O435" s="413"/>
      <c r="P435" s="413"/>
      <c r="Q435" s="413"/>
      <c r="R435" s="413"/>
      <c r="S435" s="413"/>
      <c r="T435" s="413"/>
      <c r="U435" s="413"/>
      <c r="V435" s="413"/>
      <c r="W435" s="413"/>
      <c r="X435" s="413"/>
    </row>
    <row r="436" ht="14.25" customHeight="1">
      <c r="A436" s="413"/>
      <c r="B436" s="413"/>
      <c r="C436" s="413"/>
      <c r="D436" s="413"/>
      <c r="E436" s="413"/>
      <c r="F436" s="413"/>
      <c r="G436" s="413"/>
      <c r="H436" s="413"/>
      <c r="I436" s="413"/>
      <c r="J436" s="413"/>
      <c r="K436" s="413"/>
      <c r="L436" s="413"/>
      <c r="M436" s="413"/>
      <c r="N436" s="413"/>
      <c r="O436" s="413"/>
      <c r="P436" s="413"/>
      <c r="Q436" s="413"/>
      <c r="R436" s="413"/>
      <c r="S436" s="413"/>
      <c r="T436" s="413"/>
      <c r="U436" s="413"/>
      <c r="V436" s="413"/>
      <c r="W436" s="413"/>
      <c r="X436" s="413"/>
    </row>
    <row r="437" ht="14.25" customHeight="1">
      <c r="A437" s="413"/>
      <c r="B437" s="413"/>
      <c r="C437" s="413"/>
      <c r="D437" s="413"/>
      <c r="E437" s="413"/>
      <c r="F437" s="413"/>
      <c r="G437" s="413"/>
      <c r="H437" s="413"/>
      <c r="I437" s="413"/>
      <c r="J437" s="413"/>
      <c r="K437" s="413"/>
      <c r="L437" s="413"/>
      <c r="M437" s="413"/>
      <c r="N437" s="413"/>
      <c r="O437" s="413"/>
      <c r="P437" s="413"/>
      <c r="Q437" s="413"/>
      <c r="R437" s="413"/>
      <c r="S437" s="413"/>
      <c r="T437" s="413"/>
      <c r="U437" s="413"/>
      <c r="V437" s="413"/>
      <c r="W437" s="413"/>
      <c r="X437" s="413"/>
    </row>
    <row r="438" ht="14.25" customHeight="1">
      <c r="A438" s="413"/>
      <c r="B438" s="413"/>
      <c r="C438" s="413"/>
      <c r="D438" s="413"/>
      <c r="E438" s="413"/>
      <c r="F438" s="413"/>
      <c r="G438" s="413"/>
      <c r="H438" s="413"/>
      <c r="I438" s="413"/>
      <c r="J438" s="413"/>
      <c r="K438" s="413"/>
      <c r="L438" s="413"/>
      <c r="M438" s="413"/>
      <c r="N438" s="413"/>
      <c r="O438" s="413"/>
      <c r="P438" s="413"/>
      <c r="Q438" s="413"/>
      <c r="R438" s="413"/>
      <c r="S438" s="413"/>
      <c r="T438" s="413"/>
      <c r="U438" s="413"/>
      <c r="V438" s="413"/>
      <c r="W438" s="413"/>
      <c r="X438" s="413"/>
    </row>
    <row r="439" ht="14.25" customHeight="1">
      <c r="A439" s="413"/>
      <c r="B439" s="413"/>
      <c r="C439" s="413"/>
      <c r="D439" s="413"/>
      <c r="E439" s="413"/>
      <c r="F439" s="413"/>
      <c r="G439" s="413"/>
      <c r="H439" s="413"/>
      <c r="I439" s="413"/>
      <c r="J439" s="413"/>
      <c r="K439" s="413"/>
      <c r="L439" s="413"/>
      <c r="M439" s="413"/>
      <c r="N439" s="413"/>
      <c r="O439" s="413"/>
      <c r="P439" s="413"/>
      <c r="Q439" s="413"/>
      <c r="R439" s="413"/>
      <c r="S439" s="413"/>
      <c r="T439" s="413"/>
      <c r="U439" s="413"/>
      <c r="V439" s="413"/>
      <c r="W439" s="413"/>
      <c r="X439" s="413"/>
    </row>
    <row r="440" ht="14.25" customHeight="1">
      <c r="A440" s="413"/>
      <c r="B440" s="413"/>
      <c r="C440" s="413"/>
      <c r="D440" s="413"/>
      <c r="E440" s="413"/>
      <c r="F440" s="413"/>
      <c r="G440" s="413"/>
      <c r="H440" s="413"/>
      <c r="I440" s="413"/>
      <c r="J440" s="413"/>
      <c r="K440" s="413"/>
      <c r="L440" s="413"/>
      <c r="M440" s="413"/>
      <c r="N440" s="413"/>
      <c r="O440" s="413"/>
      <c r="P440" s="413"/>
      <c r="Q440" s="413"/>
      <c r="R440" s="413"/>
      <c r="S440" s="413"/>
      <c r="T440" s="413"/>
      <c r="U440" s="413"/>
      <c r="V440" s="413"/>
      <c r="W440" s="413"/>
      <c r="X440" s="413"/>
    </row>
    <row r="441" ht="14.25" customHeight="1">
      <c r="A441" s="413"/>
      <c r="B441" s="413"/>
      <c r="C441" s="413"/>
      <c r="D441" s="413"/>
      <c r="E441" s="413"/>
      <c r="F441" s="413"/>
      <c r="G441" s="413"/>
      <c r="H441" s="413"/>
      <c r="I441" s="413"/>
      <c r="J441" s="413"/>
      <c r="K441" s="413"/>
      <c r="L441" s="413"/>
      <c r="M441" s="413"/>
      <c r="N441" s="413"/>
      <c r="O441" s="413"/>
      <c r="P441" s="413"/>
      <c r="Q441" s="413"/>
      <c r="R441" s="413"/>
      <c r="S441" s="413"/>
      <c r="T441" s="413"/>
      <c r="U441" s="413"/>
      <c r="V441" s="413"/>
      <c r="W441" s="413"/>
      <c r="X441" s="413"/>
    </row>
    <row r="442" ht="14.25" customHeight="1">
      <c r="A442" s="413"/>
      <c r="B442" s="413"/>
      <c r="C442" s="413"/>
      <c r="D442" s="413"/>
      <c r="E442" s="413"/>
      <c r="F442" s="413"/>
      <c r="G442" s="413"/>
      <c r="H442" s="413"/>
      <c r="I442" s="413"/>
      <c r="J442" s="413"/>
      <c r="K442" s="413"/>
      <c r="L442" s="413"/>
      <c r="M442" s="413"/>
      <c r="N442" s="413"/>
      <c r="O442" s="413"/>
      <c r="P442" s="413"/>
      <c r="Q442" s="413"/>
      <c r="R442" s="413"/>
      <c r="S442" s="413"/>
      <c r="T442" s="413"/>
      <c r="U442" s="413"/>
      <c r="V442" s="413"/>
      <c r="W442" s="413"/>
      <c r="X442" s="413"/>
    </row>
    <row r="443" ht="14.25" customHeight="1">
      <c r="A443" s="413"/>
      <c r="B443" s="413"/>
      <c r="C443" s="413"/>
      <c r="D443" s="413"/>
      <c r="E443" s="413"/>
      <c r="F443" s="413"/>
      <c r="G443" s="413"/>
      <c r="H443" s="413"/>
      <c r="I443" s="413"/>
      <c r="J443" s="413"/>
      <c r="K443" s="413"/>
      <c r="L443" s="413"/>
      <c r="M443" s="413"/>
      <c r="N443" s="413"/>
      <c r="O443" s="413"/>
      <c r="P443" s="413"/>
      <c r="Q443" s="413"/>
      <c r="R443" s="413"/>
      <c r="S443" s="413"/>
      <c r="T443" s="413"/>
      <c r="U443" s="413"/>
      <c r="V443" s="413"/>
      <c r="W443" s="413"/>
      <c r="X443" s="413"/>
    </row>
    <row r="444" ht="14.25" customHeight="1">
      <c r="A444" s="413"/>
      <c r="B444" s="413"/>
      <c r="C444" s="413"/>
      <c r="D444" s="413"/>
      <c r="E444" s="413"/>
      <c r="F444" s="413"/>
      <c r="G444" s="413"/>
      <c r="H444" s="413"/>
      <c r="I444" s="413"/>
      <c r="J444" s="413"/>
      <c r="K444" s="413"/>
      <c r="L444" s="413"/>
      <c r="M444" s="413"/>
      <c r="N444" s="413"/>
      <c r="O444" s="413"/>
      <c r="P444" s="413"/>
      <c r="Q444" s="413"/>
      <c r="R444" s="413"/>
      <c r="S444" s="413"/>
      <c r="T444" s="413"/>
      <c r="U444" s="413"/>
      <c r="V444" s="413"/>
      <c r="W444" s="413"/>
      <c r="X444" s="413"/>
    </row>
    <row r="445" ht="14.25" customHeight="1">
      <c r="A445" s="413"/>
      <c r="B445" s="413"/>
      <c r="C445" s="413"/>
      <c r="D445" s="413"/>
      <c r="E445" s="413"/>
      <c r="F445" s="413"/>
      <c r="G445" s="413"/>
      <c r="H445" s="413"/>
      <c r="I445" s="413"/>
      <c r="J445" s="413"/>
      <c r="K445" s="413"/>
      <c r="L445" s="413"/>
      <c r="M445" s="413"/>
      <c r="N445" s="413"/>
      <c r="O445" s="413"/>
      <c r="P445" s="413"/>
      <c r="Q445" s="413"/>
      <c r="R445" s="413"/>
      <c r="S445" s="413"/>
      <c r="T445" s="413"/>
      <c r="U445" s="413"/>
      <c r="V445" s="413"/>
      <c r="W445" s="413"/>
      <c r="X445" s="413"/>
    </row>
    <row r="446" ht="14.25" customHeight="1">
      <c r="A446" s="413"/>
      <c r="B446" s="413"/>
      <c r="C446" s="413"/>
      <c r="D446" s="413"/>
      <c r="E446" s="413"/>
      <c r="F446" s="413"/>
      <c r="G446" s="413"/>
      <c r="H446" s="413"/>
      <c r="I446" s="413"/>
      <c r="J446" s="413"/>
      <c r="K446" s="413"/>
      <c r="L446" s="413"/>
      <c r="M446" s="413"/>
      <c r="N446" s="413"/>
      <c r="O446" s="413"/>
      <c r="P446" s="413"/>
      <c r="Q446" s="413"/>
      <c r="R446" s="413"/>
      <c r="S446" s="413"/>
      <c r="T446" s="413"/>
      <c r="U446" s="413"/>
      <c r="V446" s="413"/>
      <c r="W446" s="413"/>
      <c r="X446" s="413"/>
    </row>
    <row r="447" ht="14.25" customHeight="1">
      <c r="A447" s="413"/>
      <c r="B447" s="413"/>
      <c r="C447" s="413"/>
      <c r="D447" s="413"/>
      <c r="E447" s="413"/>
      <c r="F447" s="413"/>
      <c r="G447" s="413"/>
      <c r="H447" s="413"/>
      <c r="I447" s="413"/>
      <c r="J447" s="413"/>
      <c r="K447" s="413"/>
      <c r="L447" s="413"/>
      <c r="M447" s="413"/>
      <c r="N447" s="413"/>
      <c r="O447" s="413"/>
      <c r="P447" s="413"/>
      <c r="Q447" s="413"/>
      <c r="R447" s="413"/>
      <c r="S447" s="413"/>
      <c r="T447" s="413"/>
      <c r="U447" s="413"/>
      <c r="V447" s="413"/>
      <c r="W447" s="413"/>
      <c r="X447" s="413"/>
    </row>
    <row r="448" ht="14.25" customHeight="1">
      <c r="A448" s="413"/>
      <c r="B448" s="413"/>
      <c r="C448" s="413"/>
      <c r="D448" s="413"/>
      <c r="E448" s="413"/>
      <c r="F448" s="413"/>
      <c r="G448" s="413"/>
      <c r="H448" s="413"/>
      <c r="I448" s="413"/>
      <c r="J448" s="413"/>
      <c r="K448" s="413"/>
      <c r="L448" s="413"/>
      <c r="M448" s="413"/>
      <c r="N448" s="413"/>
      <c r="O448" s="413"/>
      <c r="P448" s="413"/>
      <c r="Q448" s="413"/>
      <c r="R448" s="413"/>
      <c r="S448" s="413"/>
      <c r="T448" s="413"/>
      <c r="U448" s="413"/>
      <c r="V448" s="413"/>
      <c r="W448" s="413"/>
      <c r="X448" s="413"/>
    </row>
    <row r="449" ht="14.25" customHeight="1">
      <c r="A449" s="413"/>
      <c r="B449" s="413"/>
      <c r="C449" s="413"/>
      <c r="D449" s="413"/>
      <c r="E449" s="413"/>
      <c r="F449" s="413"/>
      <c r="G449" s="413"/>
      <c r="H449" s="413"/>
      <c r="I449" s="413"/>
      <c r="J449" s="413"/>
      <c r="K449" s="413"/>
      <c r="L449" s="413"/>
      <c r="M449" s="413"/>
      <c r="N449" s="413"/>
      <c r="O449" s="413"/>
      <c r="P449" s="413"/>
      <c r="Q449" s="413"/>
      <c r="R449" s="413"/>
      <c r="S449" s="413"/>
      <c r="T449" s="413"/>
      <c r="U449" s="413"/>
      <c r="V449" s="413"/>
      <c r="W449" s="413"/>
      <c r="X449" s="413"/>
    </row>
    <row r="450" ht="14.25" customHeight="1">
      <c r="A450" s="413"/>
      <c r="B450" s="413"/>
      <c r="C450" s="413"/>
      <c r="D450" s="413"/>
      <c r="E450" s="413"/>
      <c r="F450" s="413"/>
      <c r="G450" s="413"/>
      <c r="H450" s="413"/>
      <c r="I450" s="413"/>
      <c r="J450" s="413"/>
      <c r="K450" s="413"/>
      <c r="L450" s="413"/>
      <c r="M450" s="413"/>
      <c r="N450" s="413"/>
      <c r="O450" s="413"/>
      <c r="P450" s="413"/>
      <c r="Q450" s="413"/>
      <c r="R450" s="413"/>
      <c r="S450" s="413"/>
      <c r="T450" s="413"/>
      <c r="U450" s="413"/>
      <c r="V450" s="413"/>
      <c r="W450" s="413"/>
      <c r="X450" s="413"/>
    </row>
    <row r="451" ht="14.25" customHeight="1">
      <c r="A451" s="413"/>
      <c r="B451" s="413"/>
      <c r="C451" s="413"/>
      <c r="D451" s="413"/>
      <c r="E451" s="413"/>
      <c r="F451" s="413"/>
      <c r="G451" s="413"/>
      <c r="H451" s="413"/>
      <c r="I451" s="413"/>
      <c r="J451" s="413"/>
      <c r="K451" s="413"/>
      <c r="L451" s="413"/>
      <c r="M451" s="413"/>
      <c r="N451" s="413"/>
      <c r="O451" s="413"/>
      <c r="P451" s="413"/>
      <c r="Q451" s="413"/>
      <c r="R451" s="413"/>
      <c r="S451" s="413"/>
      <c r="T451" s="413"/>
      <c r="U451" s="413"/>
      <c r="V451" s="413"/>
      <c r="W451" s="413"/>
      <c r="X451" s="413"/>
    </row>
    <row r="452" ht="14.25" customHeight="1">
      <c r="A452" s="413"/>
      <c r="B452" s="413"/>
      <c r="C452" s="413"/>
      <c r="D452" s="413"/>
      <c r="E452" s="413"/>
      <c r="F452" s="413"/>
      <c r="G452" s="413"/>
      <c r="H452" s="413"/>
      <c r="I452" s="413"/>
      <c r="J452" s="413"/>
      <c r="K452" s="413"/>
      <c r="L452" s="413"/>
      <c r="M452" s="413"/>
      <c r="N452" s="413"/>
      <c r="O452" s="413"/>
      <c r="P452" s="413"/>
      <c r="Q452" s="413"/>
      <c r="R452" s="413"/>
      <c r="S452" s="413"/>
      <c r="T452" s="413"/>
      <c r="U452" s="413"/>
      <c r="V452" s="413"/>
      <c r="W452" s="413"/>
      <c r="X452" s="413"/>
    </row>
    <row r="453" ht="14.25" customHeight="1">
      <c r="A453" s="413"/>
      <c r="B453" s="413"/>
      <c r="C453" s="413"/>
      <c r="D453" s="413"/>
      <c r="E453" s="413"/>
      <c r="F453" s="413"/>
      <c r="G453" s="413"/>
      <c r="H453" s="413"/>
      <c r="I453" s="413"/>
      <c r="J453" s="413"/>
      <c r="K453" s="413"/>
      <c r="L453" s="413"/>
      <c r="M453" s="413"/>
      <c r="N453" s="413"/>
      <c r="O453" s="413"/>
      <c r="P453" s="413"/>
      <c r="Q453" s="413"/>
      <c r="R453" s="413"/>
      <c r="S453" s="413"/>
      <c r="T453" s="413"/>
      <c r="U453" s="413"/>
      <c r="V453" s="413"/>
      <c r="W453" s="413"/>
      <c r="X453" s="413"/>
    </row>
    <row r="454" ht="14.25" customHeight="1">
      <c r="A454" s="413"/>
      <c r="B454" s="413"/>
      <c r="C454" s="413"/>
      <c r="D454" s="413"/>
      <c r="E454" s="413"/>
      <c r="F454" s="413"/>
      <c r="G454" s="413"/>
      <c r="H454" s="413"/>
      <c r="I454" s="413"/>
      <c r="J454" s="413"/>
      <c r="K454" s="413"/>
      <c r="L454" s="413"/>
      <c r="M454" s="413"/>
      <c r="N454" s="413"/>
      <c r="O454" s="413"/>
      <c r="P454" s="413"/>
      <c r="Q454" s="413"/>
      <c r="R454" s="413"/>
      <c r="S454" s="413"/>
      <c r="T454" s="413"/>
      <c r="U454" s="413"/>
      <c r="V454" s="413"/>
      <c r="W454" s="413"/>
      <c r="X454" s="413"/>
    </row>
    <row r="455" ht="14.25" customHeight="1">
      <c r="A455" s="413"/>
      <c r="B455" s="413"/>
      <c r="C455" s="413"/>
      <c r="D455" s="413"/>
      <c r="E455" s="413"/>
      <c r="F455" s="413"/>
      <c r="G455" s="413"/>
      <c r="H455" s="413"/>
      <c r="I455" s="413"/>
      <c r="J455" s="413"/>
      <c r="K455" s="413"/>
      <c r="L455" s="413"/>
      <c r="M455" s="413"/>
      <c r="N455" s="413"/>
      <c r="O455" s="413"/>
      <c r="P455" s="413"/>
      <c r="Q455" s="413"/>
      <c r="R455" s="413"/>
      <c r="S455" s="413"/>
      <c r="T455" s="413"/>
      <c r="U455" s="413"/>
      <c r="V455" s="413"/>
      <c r="W455" s="413"/>
      <c r="X455" s="413"/>
    </row>
    <row r="456" ht="14.25" customHeight="1">
      <c r="A456" s="413"/>
      <c r="B456" s="413"/>
      <c r="C456" s="413"/>
      <c r="D456" s="413"/>
      <c r="E456" s="413"/>
      <c r="F456" s="413"/>
      <c r="G456" s="413"/>
      <c r="H456" s="413"/>
      <c r="I456" s="413"/>
      <c r="J456" s="413"/>
      <c r="K456" s="413"/>
      <c r="L456" s="413"/>
      <c r="M456" s="413"/>
      <c r="N456" s="413"/>
      <c r="O456" s="413"/>
      <c r="P456" s="413"/>
      <c r="Q456" s="413"/>
      <c r="R456" s="413"/>
      <c r="S456" s="413"/>
      <c r="T456" s="413"/>
      <c r="U456" s="413"/>
      <c r="V456" s="413"/>
      <c r="W456" s="413"/>
      <c r="X456" s="413"/>
    </row>
    <row r="457" ht="14.25" customHeight="1">
      <c r="A457" s="413"/>
      <c r="B457" s="413"/>
      <c r="C457" s="413"/>
      <c r="D457" s="413"/>
      <c r="E457" s="413"/>
      <c r="F457" s="413"/>
      <c r="G457" s="413"/>
      <c r="H457" s="413"/>
      <c r="I457" s="413"/>
      <c r="J457" s="413"/>
      <c r="K457" s="413"/>
      <c r="L457" s="413"/>
      <c r="M457" s="413"/>
      <c r="N457" s="413"/>
      <c r="O457" s="413"/>
      <c r="P457" s="413"/>
      <c r="Q457" s="413"/>
      <c r="R457" s="413"/>
      <c r="S457" s="413"/>
      <c r="T457" s="413"/>
      <c r="U457" s="413"/>
      <c r="V457" s="413"/>
      <c r="W457" s="413"/>
      <c r="X457" s="413"/>
    </row>
    <row r="458" ht="14.25" customHeight="1">
      <c r="A458" s="413"/>
      <c r="B458" s="413"/>
      <c r="C458" s="413"/>
      <c r="D458" s="413"/>
      <c r="E458" s="413"/>
      <c r="F458" s="413"/>
      <c r="G458" s="413"/>
      <c r="H458" s="413"/>
      <c r="I458" s="413"/>
      <c r="J458" s="413"/>
      <c r="K458" s="413"/>
      <c r="L458" s="413"/>
      <c r="M458" s="413"/>
      <c r="N458" s="413"/>
      <c r="O458" s="413"/>
      <c r="P458" s="413"/>
      <c r="Q458" s="413"/>
      <c r="R458" s="413"/>
      <c r="S458" s="413"/>
      <c r="T458" s="413"/>
      <c r="U458" s="413"/>
      <c r="V458" s="413"/>
      <c r="W458" s="413"/>
      <c r="X458" s="413"/>
    </row>
    <row r="459" ht="14.25" customHeight="1">
      <c r="A459" s="413"/>
      <c r="B459" s="413"/>
      <c r="C459" s="413"/>
      <c r="D459" s="413"/>
      <c r="E459" s="413"/>
      <c r="F459" s="413"/>
      <c r="G459" s="413"/>
      <c r="H459" s="413"/>
      <c r="I459" s="413"/>
      <c r="J459" s="413"/>
      <c r="K459" s="413"/>
      <c r="L459" s="413"/>
      <c r="M459" s="413"/>
      <c r="N459" s="413"/>
      <c r="O459" s="413"/>
      <c r="P459" s="413"/>
      <c r="Q459" s="413"/>
      <c r="R459" s="413"/>
      <c r="S459" s="413"/>
      <c r="T459" s="413"/>
      <c r="U459" s="413"/>
      <c r="V459" s="413"/>
      <c r="W459" s="413"/>
      <c r="X459" s="413"/>
    </row>
    <row r="460" ht="14.25" customHeight="1">
      <c r="A460" s="413"/>
      <c r="B460" s="413"/>
      <c r="C460" s="413"/>
      <c r="D460" s="413"/>
      <c r="E460" s="413"/>
      <c r="F460" s="413"/>
      <c r="G460" s="413"/>
      <c r="H460" s="413"/>
      <c r="I460" s="413"/>
      <c r="J460" s="413"/>
      <c r="K460" s="413"/>
      <c r="L460" s="413"/>
      <c r="M460" s="413"/>
      <c r="N460" s="413"/>
      <c r="O460" s="413"/>
      <c r="P460" s="413"/>
      <c r="Q460" s="413"/>
      <c r="R460" s="413"/>
      <c r="S460" s="413"/>
      <c r="T460" s="413"/>
      <c r="U460" s="413"/>
      <c r="V460" s="413"/>
      <c r="W460" s="413"/>
      <c r="X460" s="413"/>
    </row>
    <row r="461" ht="14.25" customHeight="1">
      <c r="A461" s="413"/>
      <c r="B461" s="413"/>
      <c r="C461" s="413"/>
      <c r="D461" s="413"/>
      <c r="E461" s="413"/>
      <c r="F461" s="413"/>
      <c r="G461" s="413"/>
      <c r="H461" s="413"/>
      <c r="I461" s="413"/>
      <c r="J461" s="413"/>
      <c r="K461" s="413"/>
      <c r="L461" s="413"/>
      <c r="M461" s="413"/>
      <c r="N461" s="413"/>
      <c r="O461" s="413"/>
      <c r="P461" s="413"/>
      <c r="Q461" s="413"/>
      <c r="R461" s="413"/>
      <c r="S461" s="413"/>
      <c r="T461" s="413"/>
      <c r="U461" s="413"/>
      <c r="V461" s="413"/>
      <c r="W461" s="413"/>
      <c r="X461" s="413"/>
    </row>
    <row r="462" ht="14.25" customHeight="1">
      <c r="A462" s="413"/>
      <c r="B462" s="413"/>
      <c r="C462" s="413"/>
      <c r="D462" s="413"/>
      <c r="E462" s="413"/>
      <c r="F462" s="413"/>
      <c r="G462" s="413"/>
      <c r="H462" s="413"/>
      <c r="I462" s="413"/>
      <c r="J462" s="413"/>
      <c r="K462" s="413"/>
      <c r="L462" s="413"/>
      <c r="M462" s="413"/>
      <c r="N462" s="413"/>
      <c r="O462" s="413"/>
      <c r="P462" s="413"/>
      <c r="Q462" s="413"/>
      <c r="R462" s="413"/>
      <c r="S462" s="413"/>
      <c r="T462" s="413"/>
      <c r="U462" s="413"/>
      <c r="V462" s="413"/>
      <c r="W462" s="413"/>
      <c r="X462" s="413"/>
    </row>
    <row r="463" ht="14.25" customHeight="1">
      <c r="A463" s="413"/>
      <c r="B463" s="413"/>
      <c r="C463" s="413"/>
      <c r="D463" s="413"/>
      <c r="E463" s="413"/>
      <c r="F463" s="413"/>
      <c r="G463" s="413"/>
      <c r="H463" s="413"/>
      <c r="I463" s="413"/>
      <c r="J463" s="413"/>
      <c r="K463" s="413"/>
      <c r="L463" s="413"/>
      <c r="M463" s="413"/>
      <c r="N463" s="413"/>
      <c r="O463" s="413"/>
      <c r="P463" s="413"/>
      <c r="Q463" s="413"/>
      <c r="R463" s="413"/>
      <c r="S463" s="413"/>
      <c r="T463" s="413"/>
      <c r="U463" s="413"/>
      <c r="V463" s="413"/>
      <c r="W463" s="413"/>
      <c r="X463" s="413"/>
    </row>
    <row r="464" ht="14.25" customHeight="1">
      <c r="A464" s="413"/>
      <c r="B464" s="413"/>
      <c r="C464" s="413"/>
      <c r="D464" s="413"/>
      <c r="E464" s="413"/>
      <c r="F464" s="413"/>
      <c r="G464" s="413"/>
      <c r="H464" s="413"/>
      <c r="I464" s="413"/>
      <c r="J464" s="413"/>
      <c r="K464" s="413"/>
      <c r="L464" s="413"/>
      <c r="M464" s="413"/>
      <c r="N464" s="413"/>
      <c r="O464" s="413"/>
      <c r="P464" s="413"/>
      <c r="Q464" s="413"/>
      <c r="R464" s="413"/>
      <c r="S464" s="413"/>
      <c r="T464" s="413"/>
      <c r="U464" s="413"/>
      <c r="V464" s="413"/>
      <c r="W464" s="413"/>
      <c r="X464" s="413"/>
    </row>
    <row r="465" ht="14.25" customHeight="1">
      <c r="A465" s="413"/>
      <c r="B465" s="413"/>
      <c r="C465" s="413"/>
      <c r="D465" s="413"/>
      <c r="E465" s="413"/>
      <c r="F465" s="413"/>
      <c r="G465" s="413"/>
      <c r="H465" s="413"/>
      <c r="I465" s="413"/>
      <c r="J465" s="413"/>
      <c r="K465" s="413"/>
      <c r="L465" s="413"/>
      <c r="M465" s="413"/>
      <c r="N465" s="413"/>
      <c r="O465" s="413"/>
      <c r="P465" s="413"/>
      <c r="Q465" s="413"/>
      <c r="R465" s="413"/>
      <c r="S465" s="413"/>
      <c r="T465" s="413"/>
      <c r="U465" s="413"/>
      <c r="V465" s="413"/>
      <c r="W465" s="413"/>
      <c r="X465" s="413"/>
    </row>
    <row r="466" ht="14.25" customHeight="1">
      <c r="A466" s="413"/>
      <c r="B466" s="413"/>
      <c r="C466" s="413"/>
      <c r="D466" s="413"/>
      <c r="E466" s="413"/>
      <c r="F466" s="413"/>
      <c r="G466" s="413"/>
      <c r="H466" s="413"/>
      <c r="I466" s="413"/>
      <c r="J466" s="413"/>
      <c r="K466" s="413"/>
      <c r="L466" s="413"/>
      <c r="M466" s="413"/>
      <c r="N466" s="413"/>
      <c r="O466" s="413"/>
      <c r="P466" s="413"/>
      <c r="Q466" s="413"/>
      <c r="R466" s="413"/>
      <c r="S466" s="413"/>
      <c r="T466" s="413"/>
      <c r="U466" s="413"/>
      <c r="V466" s="413"/>
      <c r="W466" s="413"/>
      <c r="X466" s="413"/>
    </row>
    <row r="467" ht="14.25" customHeight="1">
      <c r="A467" s="413"/>
      <c r="B467" s="413"/>
      <c r="C467" s="413"/>
      <c r="D467" s="413"/>
      <c r="E467" s="413"/>
      <c r="F467" s="413"/>
      <c r="G467" s="413"/>
      <c r="H467" s="413"/>
      <c r="I467" s="413"/>
      <c r="J467" s="413"/>
      <c r="K467" s="413"/>
      <c r="L467" s="413"/>
      <c r="M467" s="413"/>
      <c r="N467" s="413"/>
      <c r="O467" s="413"/>
      <c r="P467" s="413"/>
      <c r="Q467" s="413"/>
      <c r="R467" s="413"/>
      <c r="S467" s="413"/>
      <c r="T467" s="413"/>
      <c r="U467" s="413"/>
      <c r="V467" s="413"/>
      <c r="W467" s="413"/>
      <c r="X467" s="413"/>
    </row>
    <row r="468" ht="14.25" customHeight="1">
      <c r="A468" s="413"/>
      <c r="B468" s="413"/>
      <c r="C468" s="413"/>
      <c r="D468" s="413"/>
      <c r="E468" s="413"/>
      <c r="F468" s="413"/>
      <c r="G468" s="413"/>
      <c r="H468" s="413"/>
      <c r="I468" s="413"/>
      <c r="J468" s="413"/>
      <c r="K468" s="413"/>
      <c r="L468" s="413"/>
      <c r="M468" s="413"/>
      <c r="N468" s="413"/>
      <c r="O468" s="413"/>
      <c r="P468" s="413"/>
      <c r="Q468" s="413"/>
      <c r="R468" s="413"/>
      <c r="S468" s="413"/>
      <c r="T468" s="413"/>
      <c r="U468" s="413"/>
      <c r="V468" s="413"/>
      <c r="W468" s="413"/>
      <c r="X468" s="413"/>
    </row>
    <row r="469" ht="14.25" customHeight="1">
      <c r="A469" s="413"/>
      <c r="B469" s="413"/>
      <c r="C469" s="413"/>
      <c r="D469" s="413"/>
      <c r="E469" s="413"/>
      <c r="F469" s="413"/>
      <c r="G469" s="413"/>
      <c r="H469" s="413"/>
      <c r="I469" s="413"/>
      <c r="J469" s="413"/>
      <c r="K469" s="413"/>
      <c r="L469" s="413"/>
      <c r="M469" s="413"/>
      <c r="N469" s="413"/>
      <c r="O469" s="413"/>
      <c r="P469" s="413"/>
      <c r="Q469" s="413"/>
      <c r="R469" s="413"/>
      <c r="S469" s="413"/>
      <c r="T469" s="413"/>
      <c r="U469" s="413"/>
      <c r="V469" s="413"/>
      <c r="W469" s="413"/>
      <c r="X469" s="413"/>
    </row>
    <row r="470" ht="14.25" customHeight="1">
      <c r="A470" s="413"/>
      <c r="B470" s="413"/>
      <c r="C470" s="413"/>
      <c r="D470" s="413"/>
      <c r="E470" s="413"/>
      <c r="F470" s="413"/>
      <c r="G470" s="413"/>
      <c r="H470" s="413"/>
      <c r="I470" s="413"/>
      <c r="J470" s="413"/>
      <c r="K470" s="413"/>
      <c r="L470" s="413"/>
      <c r="M470" s="413"/>
      <c r="N470" s="413"/>
      <c r="O470" s="413"/>
      <c r="P470" s="413"/>
      <c r="Q470" s="413"/>
      <c r="R470" s="413"/>
      <c r="S470" s="413"/>
      <c r="T470" s="413"/>
      <c r="U470" s="413"/>
      <c r="V470" s="413"/>
      <c r="W470" s="413"/>
      <c r="X470" s="413"/>
    </row>
    <row r="471" ht="14.25" customHeight="1">
      <c r="A471" s="413"/>
      <c r="B471" s="413"/>
      <c r="C471" s="413"/>
      <c r="D471" s="413"/>
      <c r="E471" s="413"/>
      <c r="F471" s="413"/>
      <c r="G471" s="413"/>
      <c r="H471" s="413"/>
      <c r="I471" s="413"/>
      <c r="J471" s="413"/>
      <c r="K471" s="413"/>
      <c r="L471" s="413"/>
      <c r="M471" s="413"/>
      <c r="N471" s="413"/>
      <c r="O471" s="413"/>
      <c r="P471" s="413"/>
      <c r="Q471" s="413"/>
      <c r="R471" s="413"/>
      <c r="S471" s="413"/>
      <c r="T471" s="413"/>
      <c r="U471" s="413"/>
      <c r="V471" s="413"/>
      <c r="W471" s="413"/>
      <c r="X471" s="413"/>
    </row>
    <row r="472" ht="14.25" customHeight="1">
      <c r="A472" s="413"/>
      <c r="B472" s="413"/>
      <c r="C472" s="413"/>
      <c r="D472" s="413"/>
      <c r="E472" s="413"/>
      <c r="F472" s="413"/>
      <c r="G472" s="413"/>
      <c r="H472" s="413"/>
      <c r="I472" s="413"/>
      <c r="J472" s="413"/>
      <c r="K472" s="413"/>
      <c r="L472" s="413"/>
      <c r="M472" s="413"/>
      <c r="N472" s="413"/>
      <c r="O472" s="413"/>
      <c r="P472" s="413"/>
      <c r="Q472" s="413"/>
      <c r="R472" s="413"/>
      <c r="S472" s="413"/>
      <c r="T472" s="413"/>
      <c r="U472" s="413"/>
      <c r="V472" s="413"/>
      <c r="W472" s="413"/>
      <c r="X472" s="413"/>
    </row>
    <row r="473" ht="14.25" customHeight="1">
      <c r="A473" s="413"/>
      <c r="B473" s="413"/>
      <c r="C473" s="413"/>
      <c r="D473" s="413"/>
      <c r="E473" s="413"/>
      <c r="F473" s="413"/>
      <c r="G473" s="413"/>
      <c r="H473" s="413"/>
      <c r="I473" s="413"/>
      <c r="J473" s="413"/>
      <c r="K473" s="413"/>
      <c r="L473" s="413"/>
      <c r="M473" s="413"/>
      <c r="N473" s="413"/>
      <c r="O473" s="413"/>
      <c r="P473" s="413"/>
      <c r="Q473" s="413"/>
      <c r="R473" s="413"/>
      <c r="S473" s="413"/>
      <c r="T473" s="413"/>
      <c r="U473" s="413"/>
      <c r="V473" s="413"/>
      <c r="W473" s="413"/>
      <c r="X473" s="413"/>
    </row>
    <row r="474" ht="14.25" customHeight="1">
      <c r="A474" s="413"/>
      <c r="B474" s="413"/>
      <c r="C474" s="413"/>
      <c r="D474" s="413"/>
      <c r="E474" s="413"/>
      <c r="F474" s="413"/>
      <c r="G474" s="413"/>
      <c r="H474" s="413"/>
      <c r="I474" s="413"/>
      <c r="J474" s="413"/>
      <c r="K474" s="413"/>
      <c r="L474" s="413"/>
      <c r="M474" s="413"/>
      <c r="N474" s="413"/>
      <c r="O474" s="413"/>
      <c r="P474" s="413"/>
      <c r="Q474" s="413"/>
      <c r="R474" s="413"/>
      <c r="S474" s="413"/>
      <c r="T474" s="413"/>
      <c r="U474" s="413"/>
      <c r="V474" s="413"/>
      <c r="W474" s="413"/>
      <c r="X474" s="413"/>
    </row>
    <row r="475" ht="14.25" customHeight="1">
      <c r="A475" s="413"/>
      <c r="B475" s="413"/>
      <c r="C475" s="413"/>
      <c r="D475" s="413"/>
      <c r="E475" s="413"/>
      <c r="F475" s="413"/>
      <c r="G475" s="413"/>
      <c r="H475" s="413"/>
      <c r="I475" s="413"/>
      <c r="J475" s="413"/>
      <c r="K475" s="413"/>
      <c r="L475" s="413"/>
      <c r="M475" s="413"/>
      <c r="N475" s="413"/>
      <c r="O475" s="413"/>
      <c r="P475" s="413"/>
      <c r="Q475" s="413"/>
      <c r="R475" s="413"/>
      <c r="S475" s="413"/>
      <c r="T475" s="413"/>
      <c r="U475" s="413"/>
      <c r="V475" s="413"/>
      <c r="W475" s="413"/>
      <c r="X475" s="413"/>
    </row>
    <row r="476" ht="14.25" customHeight="1">
      <c r="A476" s="413"/>
      <c r="B476" s="413"/>
      <c r="C476" s="413"/>
      <c r="D476" s="413"/>
      <c r="E476" s="413"/>
      <c r="F476" s="413"/>
      <c r="G476" s="413"/>
      <c r="H476" s="413"/>
      <c r="I476" s="413"/>
      <c r="J476" s="413"/>
      <c r="K476" s="413"/>
      <c r="L476" s="413"/>
      <c r="M476" s="413"/>
      <c r="N476" s="413"/>
      <c r="O476" s="413"/>
      <c r="P476" s="413"/>
      <c r="Q476" s="413"/>
      <c r="R476" s="413"/>
      <c r="S476" s="413"/>
      <c r="T476" s="413"/>
      <c r="U476" s="413"/>
      <c r="V476" s="413"/>
      <c r="W476" s="413"/>
      <c r="X476" s="413"/>
    </row>
    <row r="477" ht="14.25" customHeight="1">
      <c r="A477" s="413"/>
      <c r="B477" s="413"/>
      <c r="C477" s="413"/>
      <c r="D477" s="413"/>
      <c r="E477" s="413"/>
      <c r="F477" s="413"/>
      <c r="G477" s="413"/>
      <c r="H477" s="413"/>
      <c r="I477" s="413"/>
      <c r="J477" s="413"/>
      <c r="K477" s="413"/>
      <c r="L477" s="413"/>
      <c r="M477" s="413"/>
      <c r="N477" s="413"/>
      <c r="O477" s="413"/>
      <c r="P477" s="413"/>
      <c r="Q477" s="413"/>
      <c r="R477" s="413"/>
      <c r="S477" s="413"/>
      <c r="T477" s="413"/>
      <c r="U477" s="413"/>
      <c r="V477" s="413"/>
      <c r="W477" s="413"/>
      <c r="X477" s="413"/>
    </row>
    <row r="478" ht="14.25" customHeight="1">
      <c r="A478" s="413"/>
      <c r="B478" s="413"/>
      <c r="C478" s="413"/>
      <c r="D478" s="413"/>
      <c r="E478" s="413"/>
      <c r="F478" s="413"/>
      <c r="G478" s="413"/>
      <c r="H478" s="413"/>
      <c r="I478" s="413"/>
      <c r="J478" s="413"/>
      <c r="K478" s="413"/>
      <c r="L478" s="413"/>
      <c r="M478" s="413"/>
      <c r="N478" s="413"/>
      <c r="O478" s="413"/>
      <c r="P478" s="413"/>
      <c r="Q478" s="413"/>
      <c r="R478" s="413"/>
      <c r="S478" s="413"/>
      <c r="T478" s="413"/>
      <c r="U478" s="413"/>
      <c r="V478" s="413"/>
      <c r="W478" s="413"/>
      <c r="X478" s="413"/>
    </row>
    <row r="479" ht="14.25" customHeight="1">
      <c r="A479" s="413"/>
      <c r="B479" s="413"/>
      <c r="C479" s="413"/>
      <c r="D479" s="413"/>
      <c r="E479" s="413"/>
      <c r="F479" s="413"/>
      <c r="G479" s="413"/>
      <c r="H479" s="413"/>
      <c r="I479" s="413"/>
      <c r="J479" s="413"/>
      <c r="K479" s="413"/>
      <c r="L479" s="413"/>
      <c r="M479" s="413"/>
      <c r="N479" s="413"/>
      <c r="O479" s="413"/>
      <c r="P479" s="413"/>
      <c r="Q479" s="413"/>
      <c r="R479" s="413"/>
      <c r="S479" s="413"/>
      <c r="T479" s="413"/>
      <c r="U479" s="413"/>
      <c r="V479" s="413"/>
      <c r="W479" s="413"/>
      <c r="X479" s="413"/>
    </row>
    <row r="480" ht="14.25" customHeight="1">
      <c r="A480" s="413"/>
      <c r="B480" s="413"/>
      <c r="C480" s="413"/>
      <c r="D480" s="413"/>
      <c r="E480" s="413"/>
      <c r="F480" s="413"/>
      <c r="G480" s="413"/>
      <c r="H480" s="413"/>
      <c r="I480" s="413"/>
      <c r="J480" s="413"/>
      <c r="K480" s="413"/>
      <c r="L480" s="413"/>
      <c r="M480" s="413"/>
      <c r="N480" s="413"/>
      <c r="O480" s="413"/>
      <c r="P480" s="413"/>
      <c r="Q480" s="413"/>
      <c r="R480" s="413"/>
      <c r="S480" s="413"/>
      <c r="T480" s="413"/>
      <c r="U480" s="413"/>
      <c r="V480" s="413"/>
      <c r="W480" s="413"/>
      <c r="X480" s="413"/>
    </row>
    <row r="481" ht="14.25" customHeight="1">
      <c r="A481" s="413"/>
      <c r="B481" s="413"/>
      <c r="C481" s="413"/>
      <c r="D481" s="413"/>
      <c r="E481" s="413"/>
      <c r="F481" s="413"/>
      <c r="G481" s="413"/>
      <c r="H481" s="413"/>
      <c r="I481" s="413"/>
      <c r="J481" s="413"/>
      <c r="K481" s="413"/>
      <c r="L481" s="413"/>
      <c r="M481" s="413"/>
      <c r="N481" s="413"/>
      <c r="O481" s="413"/>
      <c r="P481" s="413"/>
      <c r="Q481" s="413"/>
      <c r="R481" s="413"/>
      <c r="S481" s="413"/>
      <c r="T481" s="413"/>
      <c r="U481" s="413"/>
      <c r="V481" s="413"/>
      <c r="W481" s="413"/>
      <c r="X481" s="413"/>
    </row>
    <row r="482" ht="14.25" customHeight="1">
      <c r="A482" s="413"/>
      <c r="B482" s="413"/>
      <c r="C482" s="413"/>
      <c r="D482" s="413"/>
      <c r="E482" s="413"/>
      <c r="F482" s="413"/>
      <c r="G482" s="413"/>
      <c r="H482" s="413"/>
      <c r="I482" s="413"/>
      <c r="J482" s="413"/>
      <c r="K482" s="413"/>
      <c r="L482" s="413"/>
      <c r="M482" s="413"/>
      <c r="N482" s="413"/>
      <c r="O482" s="413"/>
      <c r="P482" s="413"/>
      <c r="Q482" s="413"/>
      <c r="R482" s="413"/>
      <c r="S482" s="413"/>
      <c r="T482" s="413"/>
      <c r="U482" s="413"/>
      <c r="V482" s="413"/>
      <c r="W482" s="413"/>
      <c r="X482" s="413"/>
    </row>
    <row r="483" ht="14.25" customHeight="1">
      <c r="A483" s="413"/>
      <c r="B483" s="413"/>
      <c r="C483" s="413"/>
      <c r="D483" s="413"/>
      <c r="E483" s="413"/>
      <c r="F483" s="413"/>
      <c r="G483" s="413"/>
      <c r="H483" s="413"/>
      <c r="I483" s="413"/>
      <c r="J483" s="413"/>
      <c r="K483" s="413"/>
      <c r="L483" s="413"/>
      <c r="M483" s="413"/>
      <c r="N483" s="413"/>
      <c r="O483" s="413"/>
      <c r="P483" s="413"/>
      <c r="Q483" s="413"/>
      <c r="R483" s="413"/>
      <c r="S483" s="413"/>
      <c r="T483" s="413"/>
      <c r="U483" s="413"/>
      <c r="V483" s="413"/>
      <c r="W483" s="413"/>
      <c r="X483" s="413"/>
    </row>
    <row r="484" ht="14.25" customHeight="1">
      <c r="A484" s="413"/>
      <c r="B484" s="413"/>
      <c r="C484" s="413"/>
      <c r="D484" s="413"/>
      <c r="E484" s="413"/>
      <c r="F484" s="413"/>
      <c r="G484" s="413"/>
      <c r="H484" s="413"/>
      <c r="I484" s="413"/>
      <c r="J484" s="413"/>
      <c r="K484" s="413"/>
      <c r="L484" s="413"/>
      <c r="M484" s="413"/>
      <c r="N484" s="413"/>
      <c r="O484" s="413"/>
      <c r="P484" s="413"/>
      <c r="Q484" s="413"/>
      <c r="R484" s="413"/>
      <c r="S484" s="413"/>
      <c r="T484" s="413"/>
      <c r="U484" s="413"/>
      <c r="V484" s="413"/>
      <c r="W484" s="413"/>
      <c r="X484" s="413"/>
    </row>
    <row r="485" ht="14.25" customHeight="1">
      <c r="A485" s="413"/>
      <c r="B485" s="413"/>
      <c r="C485" s="413"/>
      <c r="D485" s="413"/>
      <c r="E485" s="413"/>
      <c r="F485" s="413"/>
      <c r="G485" s="413"/>
      <c r="H485" s="413"/>
      <c r="I485" s="413"/>
      <c r="J485" s="413"/>
      <c r="K485" s="413"/>
      <c r="L485" s="413"/>
      <c r="M485" s="413"/>
      <c r="N485" s="413"/>
      <c r="O485" s="413"/>
      <c r="P485" s="413"/>
      <c r="Q485" s="413"/>
      <c r="R485" s="413"/>
      <c r="S485" s="413"/>
      <c r="T485" s="413"/>
      <c r="U485" s="413"/>
      <c r="V485" s="413"/>
      <c r="W485" s="413"/>
      <c r="X485" s="413"/>
    </row>
    <row r="486" ht="14.25" customHeight="1">
      <c r="A486" s="413"/>
      <c r="B486" s="413"/>
      <c r="C486" s="413"/>
      <c r="D486" s="413"/>
      <c r="E486" s="413"/>
      <c r="F486" s="413"/>
      <c r="G486" s="413"/>
      <c r="H486" s="413"/>
      <c r="I486" s="413"/>
      <c r="J486" s="413"/>
      <c r="K486" s="413"/>
      <c r="L486" s="413"/>
      <c r="M486" s="413"/>
      <c r="N486" s="413"/>
      <c r="O486" s="413"/>
      <c r="P486" s="413"/>
      <c r="Q486" s="413"/>
      <c r="R486" s="413"/>
      <c r="S486" s="413"/>
      <c r="T486" s="413"/>
      <c r="U486" s="413"/>
      <c r="V486" s="413"/>
      <c r="W486" s="413"/>
      <c r="X486" s="413"/>
    </row>
    <row r="487" ht="14.25" customHeight="1">
      <c r="A487" s="413"/>
      <c r="B487" s="413"/>
      <c r="C487" s="413"/>
      <c r="D487" s="413"/>
      <c r="E487" s="413"/>
      <c r="F487" s="413"/>
      <c r="G487" s="413"/>
      <c r="H487" s="413"/>
      <c r="I487" s="413"/>
      <c r="J487" s="413"/>
      <c r="K487" s="413"/>
      <c r="L487" s="413"/>
      <c r="M487" s="413"/>
      <c r="N487" s="413"/>
      <c r="O487" s="413"/>
      <c r="P487" s="413"/>
      <c r="Q487" s="413"/>
      <c r="R487" s="413"/>
      <c r="S487" s="413"/>
      <c r="T487" s="413"/>
      <c r="U487" s="413"/>
      <c r="V487" s="413"/>
      <c r="W487" s="413"/>
      <c r="X487" s="413"/>
    </row>
    <row r="488" ht="14.25" customHeight="1">
      <c r="A488" s="413"/>
      <c r="B488" s="413"/>
      <c r="C488" s="413"/>
      <c r="D488" s="413"/>
      <c r="E488" s="413"/>
      <c r="F488" s="413"/>
      <c r="G488" s="413"/>
      <c r="H488" s="413"/>
      <c r="I488" s="413"/>
      <c r="J488" s="413"/>
      <c r="K488" s="413"/>
      <c r="L488" s="413"/>
      <c r="M488" s="413"/>
      <c r="N488" s="413"/>
      <c r="O488" s="413"/>
      <c r="P488" s="413"/>
      <c r="Q488" s="413"/>
      <c r="R488" s="413"/>
      <c r="S488" s="413"/>
      <c r="T488" s="413"/>
      <c r="U488" s="413"/>
      <c r="V488" s="413"/>
      <c r="W488" s="413"/>
      <c r="X488" s="413"/>
    </row>
    <row r="489" ht="14.25" customHeight="1">
      <c r="A489" s="413"/>
      <c r="B489" s="413"/>
      <c r="C489" s="413"/>
      <c r="D489" s="413"/>
      <c r="E489" s="413"/>
      <c r="F489" s="413"/>
      <c r="G489" s="413"/>
      <c r="H489" s="413"/>
      <c r="I489" s="413"/>
      <c r="J489" s="413"/>
      <c r="K489" s="413"/>
      <c r="L489" s="413"/>
      <c r="M489" s="413"/>
      <c r="N489" s="413"/>
      <c r="O489" s="413"/>
      <c r="P489" s="413"/>
      <c r="Q489" s="413"/>
      <c r="R489" s="413"/>
      <c r="S489" s="413"/>
      <c r="T489" s="413"/>
      <c r="U489" s="413"/>
      <c r="V489" s="413"/>
      <c r="W489" s="413"/>
      <c r="X489" s="413"/>
    </row>
    <row r="490" ht="14.25" customHeight="1">
      <c r="A490" s="413"/>
      <c r="B490" s="413"/>
      <c r="C490" s="413"/>
      <c r="D490" s="413"/>
      <c r="E490" s="413"/>
      <c r="F490" s="413"/>
      <c r="G490" s="413"/>
      <c r="H490" s="413"/>
      <c r="I490" s="413"/>
      <c r="J490" s="413"/>
      <c r="K490" s="413"/>
      <c r="L490" s="413"/>
      <c r="M490" s="413"/>
      <c r="N490" s="413"/>
      <c r="O490" s="413"/>
      <c r="P490" s="413"/>
      <c r="Q490" s="413"/>
      <c r="R490" s="413"/>
      <c r="S490" s="413"/>
      <c r="T490" s="413"/>
      <c r="U490" s="413"/>
      <c r="V490" s="413"/>
      <c r="W490" s="413"/>
      <c r="X490" s="413"/>
    </row>
    <row r="491" ht="14.25" customHeight="1">
      <c r="A491" s="413"/>
      <c r="B491" s="413"/>
      <c r="C491" s="413"/>
      <c r="D491" s="413"/>
      <c r="E491" s="413"/>
      <c r="F491" s="413"/>
      <c r="G491" s="413"/>
      <c r="H491" s="413"/>
      <c r="I491" s="413"/>
      <c r="J491" s="413"/>
      <c r="K491" s="413"/>
      <c r="L491" s="413"/>
      <c r="M491" s="413"/>
      <c r="N491" s="413"/>
      <c r="O491" s="413"/>
      <c r="P491" s="413"/>
      <c r="Q491" s="413"/>
      <c r="R491" s="413"/>
      <c r="S491" s="413"/>
      <c r="T491" s="413"/>
      <c r="U491" s="413"/>
      <c r="V491" s="413"/>
      <c r="W491" s="413"/>
      <c r="X491" s="413"/>
    </row>
    <row r="492" ht="14.25" customHeight="1">
      <c r="A492" s="413"/>
      <c r="B492" s="413"/>
      <c r="C492" s="413"/>
      <c r="D492" s="413"/>
      <c r="E492" s="413"/>
      <c r="F492" s="413"/>
      <c r="G492" s="413"/>
      <c r="H492" s="413"/>
      <c r="I492" s="413"/>
      <c r="J492" s="413"/>
      <c r="K492" s="413"/>
      <c r="L492" s="413"/>
      <c r="M492" s="413"/>
      <c r="N492" s="413"/>
      <c r="O492" s="413"/>
      <c r="P492" s="413"/>
      <c r="Q492" s="413"/>
      <c r="R492" s="413"/>
      <c r="S492" s="413"/>
      <c r="T492" s="413"/>
      <c r="U492" s="413"/>
      <c r="V492" s="413"/>
      <c r="W492" s="413"/>
      <c r="X492" s="413"/>
    </row>
    <row r="493" ht="14.25" customHeight="1">
      <c r="A493" s="413"/>
      <c r="B493" s="413"/>
      <c r="C493" s="413"/>
      <c r="D493" s="413"/>
      <c r="E493" s="413"/>
      <c r="F493" s="413"/>
      <c r="G493" s="413"/>
      <c r="H493" s="413"/>
      <c r="I493" s="413"/>
      <c r="J493" s="413"/>
      <c r="K493" s="413"/>
      <c r="L493" s="413"/>
      <c r="M493" s="413"/>
      <c r="N493" s="413"/>
      <c r="O493" s="413"/>
      <c r="P493" s="413"/>
      <c r="Q493" s="413"/>
      <c r="R493" s="413"/>
      <c r="S493" s="413"/>
      <c r="T493" s="413"/>
      <c r="U493" s="413"/>
      <c r="V493" s="413"/>
      <c r="W493" s="413"/>
      <c r="X493" s="413"/>
    </row>
    <row r="494" ht="14.25" customHeight="1">
      <c r="A494" s="413"/>
      <c r="B494" s="413"/>
      <c r="C494" s="413"/>
      <c r="D494" s="413"/>
      <c r="E494" s="413"/>
      <c r="F494" s="413"/>
      <c r="G494" s="413"/>
      <c r="H494" s="413"/>
      <c r="I494" s="413"/>
      <c r="J494" s="413"/>
      <c r="K494" s="413"/>
      <c r="L494" s="413"/>
      <c r="M494" s="413"/>
      <c r="N494" s="413"/>
      <c r="O494" s="413"/>
      <c r="P494" s="413"/>
      <c r="Q494" s="413"/>
      <c r="R494" s="413"/>
      <c r="S494" s="413"/>
      <c r="T494" s="413"/>
      <c r="U494" s="413"/>
      <c r="V494" s="413"/>
      <c r="W494" s="413"/>
      <c r="X494" s="413"/>
    </row>
    <row r="495" ht="14.25" customHeight="1">
      <c r="A495" s="413"/>
      <c r="B495" s="413"/>
      <c r="C495" s="413"/>
      <c r="D495" s="413"/>
      <c r="E495" s="413"/>
      <c r="F495" s="413"/>
      <c r="G495" s="413"/>
      <c r="H495" s="413"/>
      <c r="I495" s="413"/>
      <c r="J495" s="413"/>
      <c r="K495" s="413"/>
      <c r="L495" s="413"/>
      <c r="M495" s="413"/>
      <c r="N495" s="413"/>
      <c r="O495" s="413"/>
      <c r="P495" s="413"/>
      <c r="Q495" s="413"/>
      <c r="R495" s="413"/>
      <c r="S495" s="413"/>
      <c r="T495" s="413"/>
      <c r="U495" s="413"/>
      <c r="V495" s="413"/>
      <c r="W495" s="413"/>
      <c r="X495" s="413"/>
    </row>
    <row r="496" ht="14.25" customHeight="1">
      <c r="A496" s="413"/>
      <c r="B496" s="413"/>
      <c r="C496" s="413"/>
      <c r="D496" s="413"/>
      <c r="E496" s="413"/>
      <c r="F496" s="413"/>
      <c r="G496" s="413"/>
      <c r="H496" s="413"/>
      <c r="I496" s="413"/>
      <c r="J496" s="413"/>
      <c r="K496" s="413"/>
      <c r="L496" s="413"/>
      <c r="M496" s="413"/>
      <c r="N496" s="413"/>
      <c r="O496" s="413"/>
      <c r="P496" s="413"/>
      <c r="Q496" s="413"/>
      <c r="R496" s="413"/>
      <c r="S496" s="413"/>
      <c r="T496" s="413"/>
      <c r="U496" s="413"/>
      <c r="V496" s="413"/>
      <c r="W496" s="413"/>
      <c r="X496" s="413"/>
    </row>
    <row r="497" ht="14.25" customHeight="1">
      <c r="A497" s="413"/>
      <c r="B497" s="413"/>
      <c r="C497" s="413"/>
      <c r="D497" s="413"/>
      <c r="E497" s="413"/>
      <c r="F497" s="413"/>
      <c r="G497" s="413"/>
      <c r="H497" s="413"/>
      <c r="I497" s="413"/>
      <c r="J497" s="413"/>
      <c r="K497" s="413"/>
      <c r="L497" s="413"/>
      <c r="M497" s="413"/>
      <c r="N497" s="413"/>
      <c r="O497" s="413"/>
      <c r="P497" s="413"/>
      <c r="Q497" s="413"/>
      <c r="R497" s="413"/>
      <c r="S497" s="413"/>
      <c r="T497" s="413"/>
      <c r="U497" s="413"/>
      <c r="V497" s="413"/>
      <c r="W497" s="413"/>
      <c r="X497" s="413"/>
    </row>
    <row r="498" ht="14.25" customHeight="1">
      <c r="A498" s="413"/>
      <c r="B498" s="413"/>
      <c r="C498" s="413"/>
      <c r="D498" s="413"/>
      <c r="E498" s="413"/>
      <c r="F498" s="413"/>
      <c r="G498" s="413"/>
      <c r="H498" s="413"/>
      <c r="I498" s="413"/>
      <c r="J498" s="413"/>
      <c r="K498" s="413"/>
      <c r="L498" s="413"/>
      <c r="M498" s="413"/>
      <c r="N498" s="413"/>
      <c r="O498" s="413"/>
      <c r="P498" s="413"/>
      <c r="Q498" s="413"/>
      <c r="R498" s="413"/>
      <c r="S498" s="413"/>
      <c r="T498" s="413"/>
      <c r="U498" s="413"/>
      <c r="V498" s="413"/>
      <c r="W498" s="413"/>
      <c r="X498" s="413"/>
    </row>
    <row r="499" ht="14.25" customHeight="1">
      <c r="A499" s="413"/>
      <c r="B499" s="413"/>
      <c r="C499" s="413"/>
      <c r="D499" s="413"/>
      <c r="E499" s="413"/>
      <c r="F499" s="413"/>
      <c r="G499" s="413"/>
      <c r="H499" s="413"/>
      <c r="I499" s="413"/>
      <c r="J499" s="413"/>
      <c r="K499" s="413"/>
      <c r="L499" s="413"/>
      <c r="M499" s="413"/>
      <c r="N499" s="413"/>
      <c r="O499" s="413"/>
      <c r="P499" s="413"/>
      <c r="Q499" s="413"/>
      <c r="R499" s="413"/>
      <c r="S499" s="413"/>
      <c r="T499" s="413"/>
      <c r="U499" s="413"/>
      <c r="V499" s="413"/>
      <c r="W499" s="413"/>
      <c r="X499" s="413"/>
    </row>
    <row r="500" ht="14.25" customHeight="1">
      <c r="A500" s="413"/>
      <c r="B500" s="413"/>
      <c r="C500" s="413"/>
      <c r="D500" s="413"/>
      <c r="E500" s="413"/>
      <c r="F500" s="413"/>
      <c r="G500" s="413"/>
      <c r="H500" s="413"/>
      <c r="I500" s="413"/>
      <c r="J500" s="413"/>
      <c r="K500" s="413"/>
      <c r="L500" s="413"/>
      <c r="M500" s="413"/>
      <c r="N500" s="413"/>
      <c r="O500" s="413"/>
      <c r="P500" s="413"/>
      <c r="Q500" s="413"/>
      <c r="R500" s="413"/>
      <c r="S500" s="413"/>
      <c r="T500" s="413"/>
      <c r="U500" s="413"/>
      <c r="V500" s="413"/>
      <c r="W500" s="413"/>
      <c r="X500" s="413"/>
    </row>
    <row r="501" ht="14.25" customHeight="1">
      <c r="A501" s="413"/>
      <c r="B501" s="413"/>
      <c r="C501" s="413"/>
      <c r="D501" s="413"/>
      <c r="E501" s="413"/>
      <c r="F501" s="413"/>
      <c r="G501" s="413"/>
      <c r="H501" s="413"/>
      <c r="I501" s="413"/>
      <c r="J501" s="413"/>
      <c r="K501" s="413"/>
      <c r="L501" s="413"/>
      <c r="M501" s="413"/>
      <c r="N501" s="413"/>
      <c r="O501" s="413"/>
      <c r="P501" s="413"/>
      <c r="Q501" s="413"/>
      <c r="R501" s="413"/>
      <c r="S501" s="413"/>
      <c r="T501" s="413"/>
      <c r="U501" s="413"/>
      <c r="V501" s="413"/>
      <c r="W501" s="413"/>
      <c r="X501" s="413"/>
    </row>
    <row r="502" ht="14.25" customHeight="1">
      <c r="A502" s="413"/>
      <c r="B502" s="413"/>
      <c r="C502" s="413"/>
      <c r="D502" s="413"/>
      <c r="E502" s="413"/>
      <c r="F502" s="413"/>
      <c r="G502" s="413"/>
      <c r="H502" s="413"/>
      <c r="I502" s="413"/>
      <c r="J502" s="413"/>
      <c r="K502" s="413"/>
      <c r="L502" s="413"/>
      <c r="M502" s="413"/>
      <c r="N502" s="413"/>
      <c r="O502" s="413"/>
      <c r="P502" s="413"/>
      <c r="Q502" s="413"/>
      <c r="R502" s="413"/>
      <c r="S502" s="413"/>
      <c r="T502" s="413"/>
      <c r="U502" s="413"/>
      <c r="V502" s="413"/>
      <c r="W502" s="413"/>
      <c r="X502" s="413"/>
    </row>
    <row r="503" ht="14.25" customHeight="1">
      <c r="A503" s="413"/>
      <c r="B503" s="413"/>
      <c r="C503" s="413"/>
      <c r="D503" s="413"/>
      <c r="E503" s="413"/>
      <c r="F503" s="413"/>
      <c r="G503" s="413"/>
      <c r="H503" s="413"/>
      <c r="I503" s="413"/>
      <c r="J503" s="413"/>
      <c r="K503" s="413"/>
      <c r="L503" s="413"/>
      <c r="M503" s="413"/>
      <c r="N503" s="413"/>
      <c r="O503" s="413"/>
      <c r="P503" s="413"/>
      <c r="Q503" s="413"/>
      <c r="R503" s="413"/>
      <c r="S503" s="413"/>
      <c r="T503" s="413"/>
      <c r="U503" s="413"/>
      <c r="V503" s="413"/>
      <c r="W503" s="413"/>
      <c r="X503" s="413"/>
    </row>
    <row r="504" ht="14.25" customHeight="1">
      <c r="A504" s="413"/>
      <c r="B504" s="413"/>
      <c r="C504" s="413"/>
      <c r="D504" s="413"/>
      <c r="E504" s="413"/>
      <c r="F504" s="413"/>
      <c r="G504" s="413"/>
      <c r="H504" s="413"/>
      <c r="I504" s="413"/>
      <c r="J504" s="413"/>
      <c r="K504" s="413"/>
      <c r="L504" s="413"/>
      <c r="M504" s="413"/>
      <c r="N504" s="413"/>
      <c r="O504" s="413"/>
      <c r="P504" s="413"/>
      <c r="Q504" s="413"/>
      <c r="R504" s="413"/>
      <c r="S504" s="413"/>
      <c r="T504" s="413"/>
      <c r="U504" s="413"/>
      <c r="V504" s="413"/>
      <c r="W504" s="413"/>
      <c r="X504" s="413"/>
    </row>
    <row r="505" ht="14.25" customHeight="1">
      <c r="A505" s="413"/>
      <c r="B505" s="413"/>
      <c r="C505" s="413"/>
      <c r="D505" s="413"/>
      <c r="E505" s="413"/>
      <c r="F505" s="413"/>
      <c r="G505" s="413"/>
      <c r="H505" s="413"/>
      <c r="I505" s="413"/>
      <c r="J505" s="413"/>
      <c r="K505" s="413"/>
      <c r="L505" s="413"/>
      <c r="M505" s="413"/>
      <c r="N505" s="413"/>
      <c r="O505" s="413"/>
      <c r="P505" s="413"/>
      <c r="Q505" s="413"/>
      <c r="R505" s="413"/>
      <c r="S505" s="413"/>
      <c r="T505" s="413"/>
      <c r="U505" s="413"/>
      <c r="V505" s="413"/>
      <c r="W505" s="413"/>
      <c r="X505" s="413"/>
    </row>
    <row r="506" ht="14.25" customHeight="1">
      <c r="A506" s="413"/>
      <c r="B506" s="413"/>
      <c r="C506" s="413"/>
      <c r="D506" s="413"/>
      <c r="E506" s="413"/>
      <c r="F506" s="413"/>
      <c r="G506" s="413"/>
      <c r="H506" s="413"/>
      <c r="I506" s="413"/>
      <c r="J506" s="413"/>
      <c r="K506" s="413"/>
      <c r="L506" s="413"/>
      <c r="M506" s="413"/>
      <c r="N506" s="413"/>
      <c r="O506" s="413"/>
      <c r="P506" s="413"/>
      <c r="Q506" s="413"/>
      <c r="R506" s="413"/>
      <c r="S506" s="413"/>
      <c r="T506" s="413"/>
      <c r="U506" s="413"/>
      <c r="V506" s="413"/>
      <c r="W506" s="413"/>
      <c r="X506" s="413"/>
    </row>
    <row r="507" ht="14.25" customHeight="1">
      <c r="A507" s="413"/>
      <c r="B507" s="413"/>
      <c r="C507" s="413"/>
      <c r="D507" s="413"/>
      <c r="E507" s="413"/>
      <c r="F507" s="413"/>
      <c r="G507" s="413"/>
      <c r="H507" s="413"/>
      <c r="I507" s="413"/>
      <c r="J507" s="413"/>
      <c r="K507" s="413"/>
      <c r="L507" s="413"/>
      <c r="M507" s="413"/>
      <c r="N507" s="413"/>
      <c r="O507" s="413"/>
      <c r="P507" s="413"/>
      <c r="Q507" s="413"/>
      <c r="R507" s="413"/>
      <c r="S507" s="413"/>
      <c r="T507" s="413"/>
      <c r="U507" s="413"/>
      <c r="V507" s="413"/>
      <c r="W507" s="413"/>
      <c r="X507" s="413"/>
    </row>
    <row r="508" ht="14.25" customHeight="1">
      <c r="A508" s="413"/>
      <c r="B508" s="413"/>
      <c r="C508" s="413"/>
      <c r="D508" s="413"/>
      <c r="E508" s="413"/>
      <c r="F508" s="413"/>
      <c r="G508" s="413"/>
      <c r="H508" s="413"/>
      <c r="I508" s="413"/>
      <c r="J508" s="413"/>
      <c r="K508" s="413"/>
      <c r="L508" s="413"/>
      <c r="M508" s="413"/>
      <c r="N508" s="413"/>
      <c r="O508" s="413"/>
      <c r="P508" s="413"/>
      <c r="Q508" s="413"/>
      <c r="R508" s="413"/>
      <c r="S508" s="413"/>
      <c r="T508" s="413"/>
      <c r="U508" s="413"/>
      <c r="V508" s="413"/>
      <c r="W508" s="413"/>
      <c r="X508" s="413"/>
    </row>
    <row r="509" ht="14.25" customHeight="1">
      <c r="A509" s="413"/>
      <c r="B509" s="413"/>
      <c r="C509" s="413"/>
      <c r="D509" s="413"/>
      <c r="E509" s="413"/>
      <c r="F509" s="413"/>
      <c r="G509" s="413"/>
      <c r="H509" s="413"/>
      <c r="I509" s="413"/>
      <c r="J509" s="413"/>
      <c r="K509" s="413"/>
      <c r="L509" s="413"/>
      <c r="M509" s="413"/>
      <c r="N509" s="413"/>
      <c r="O509" s="413"/>
      <c r="P509" s="413"/>
      <c r="Q509" s="413"/>
      <c r="R509" s="413"/>
      <c r="S509" s="413"/>
      <c r="T509" s="413"/>
      <c r="U509" s="413"/>
      <c r="V509" s="413"/>
      <c r="W509" s="413"/>
      <c r="X509" s="413"/>
    </row>
    <row r="510" ht="14.25" customHeight="1">
      <c r="A510" s="413"/>
      <c r="B510" s="413"/>
      <c r="C510" s="413"/>
      <c r="D510" s="413"/>
      <c r="E510" s="413"/>
      <c r="F510" s="413"/>
      <c r="G510" s="413"/>
      <c r="H510" s="413"/>
      <c r="I510" s="413"/>
      <c r="J510" s="413"/>
      <c r="K510" s="413"/>
      <c r="L510" s="413"/>
      <c r="M510" s="413"/>
      <c r="N510" s="413"/>
      <c r="O510" s="413"/>
      <c r="P510" s="413"/>
      <c r="Q510" s="413"/>
      <c r="R510" s="413"/>
      <c r="S510" s="413"/>
      <c r="T510" s="413"/>
      <c r="U510" s="413"/>
      <c r="V510" s="413"/>
      <c r="W510" s="413"/>
      <c r="X510" s="413"/>
    </row>
    <row r="511" ht="14.25" customHeight="1">
      <c r="A511" s="413"/>
      <c r="B511" s="413"/>
      <c r="C511" s="413"/>
      <c r="D511" s="413"/>
      <c r="E511" s="413"/>
      <c r="F511" s="413"/>
      <c r="G511" s="413"/>
      <c r="H511" s="413"/>
      <c r="I511" s="413"/>
      <c r="J511" s="413"/>
      <c r="K511" s="413"/>
      <c r="L511" s="413"/>
      <c r="M511" s="413"/>
      <c r="N511" s="413"/>
      <c r="O511" s="413"/>
      <c r="P511" s="413"/>
      <c r="Q511" s="413"/>
      <c r="R511" s="413"/>
      <c r="S511" s="413"/>
      <c r="T511" s="413"/>
      <c r="U511" s="413"/>
      <c r="V511" s="413"/>
      <c r="W511" s="413"/>
      <c r="X511" s="413"/>
    </row>
    <row r="512" ht="14.25" customHeight="1">
      <c r="A512" s="413"/>
      <c r="B512" s="413"/>
      <c r="C512" s="413"/>
      <c r="D512" s="413"/>
      <c r="E512" s="413"/>
      <c r="F512" s="413"/>
      <c r="G512" s="413"/>
      <c r="H512" s="413"/>
      <c r="I512" s="413"/>
      <c r="J512" s="413"/>
      <c r="K512" s="413"/>
      <c r="L512" s="413"/>
      <c r="M512" s="413"/>
      <c r="N512" s="413"/>
      <c r="O512" s="413"/>
      <c r="P512" s="413"/>
      <c r="Q512" s="413"/>
      <c r="R512" s="413"/>
      <c r="S512" s="413"/>
      <c r="T512" s="413"/>
      <c r="U512" s="413"/>
      <c r="V512" s="413"/>
      <c r="W512" s="413"/>
      <c r="X512" s="413"/>
    </row>
    <row r="513" ht="14.25" customHeight="1">
      <c r="A513" s="413"/>
      <c r="B513" s="413"/>
      <c r="C513" s="413"/>
      <c r="D513" s="413"/>
      <c r="E513" s="413"/>
      <c r="F513" s="413"/>
      <c r="G513" s="413"/>
      <c r="H513" s="413"/>
      <c r="I513" s="413"/>
      <c r="J513" s="413"/>
      <c r="K513" s="413"/>
      <c r="L513" s="413"/>
      <c r="M513" s="413"/>
      <c r="N513" s="413"/>
      <c r="O513" s="413"/>
      <c r="P513" s="413"/>
      <c r="Q513" s="413"/>
      <c r="R513" s="413"/>
      <c r="S513" s="413"/>
      <c r="T513" s="413"/>
      <c r="U513" s="413"/>
      <c r="V513" s="413"/>
      <c r="W513" s="413"/>
      <c r="X513" s="413"/>
    </row>
    <row r="514" ht="14.25" customHeight="1">
      <c r="A514" s="413"/>
      <c r="B514" s="413"/>
      <c r="C514" s="413"/>
      <c r="D514" s="413"/>
      <c r="E514" s="413"/>
      <c r="F514" s="413"/>
      <c r="G514" s="413"/>
      <c r="H514" s="413"/>
      <c r="I514" s="413"/>
      <c r="J514" s="413"/>
      <c r="K514" s="413"/>
      <c r="L514" s="413"/>
      <c r="M514" s="413"/>
      <c r="N514" s="413"/>
      <c r="O514" s="413"/>
      <c r="P514" s="413"/>
      <c r="Q514" s="413"/>
      <c r="R514" s="413"/>
      <c r="S514" s="413"/>
      <c r="T514" s="413"/>
      <c r="U514" s="413"/>
      <c r="V514" s="413"/>
      <c r="W514" s="413"/>
      <c r="X514" s="413"/>
    </row>
    <row r="515" ht="14.25" customHeight="1">
      <c r="A515" s="413"/>
      <c r="B515" s="413"/>
      <c r="C515" s="413"/>
      <c r="D515" s="413"/>
      <c r="E515" s="413"/>
      <c r="F515" s="413"/>
      <c r="G515" s="413"/>
      <c r="H515" s="413"/>
      <c r="I515" s="413"/>
      <c r="J515" s="413"/>
      <c r="K515" s="413"/>
      <c r="L515" s="413"/>
      <c r="M515" s="413"/>
      <c r="N515" s="413"/>
      <c r="O515" s="413"/>
      <c r="P515" s="413"/>
      <c r="Q515" s="413"/>
      <c r="R515" s="413"/>
      <c r="S515" s="413"/>
      <c r="T515" s="413"/>
      <c r="U515" s="413"/>
      <c r="V515" s="413"/>
      <c r="W515" s="413"/>
      <c r="X515" s="413"/>
    </row>
    <row r="516" ht="14.25" customHeight="1">
      <c r="A516" s="413"/>
      <c r="B516" s="413"/>
      <c r="C516" s="413"/>
      <c r="D516" s="413"/>
      <c r="E516" s="413"/>
      <c r="F516" s="413"/>
      <c r="G516" s="413"/>
      <c r="H516" s="413"/>
      <c r="I516" s="413"/>
      <c r="J516" s="413"/>
      <c r="K516" s="413"/>
      <c r="L516" s="413"/>
      <c r="M516" s="413"/>
      <c r="N516" s="413"/>
      <c r="O516" s="413"/>
      <c r="P516" s="413"/>
      <c r="Q516" s="413"/>
      <c r="R516" s="413"/>
      <c r="S516" s="413"/>
      <c r="T516" s="413"/>
      <c r="U516" s="413"/>
      <c r="V516" s="413"/>
      <c r="W516" s="413"/>
      <c r="X516" s="413"/>
    </row>
    <row r="517" ht="14.25" customHeight="1">
      <c r="A517" s="413"/>
      <c r="B517" s="413"/>
      <c r="C517" s="413"/>
      <c r="D517" s="413"/>
      <c r="E517" s="413"/>
      <c r="F517" s="413"/>
      <c r="G517" s="413"/>
      <c r="H517" s="413"/>
      <c r="I517" s="413"/>
      <c r="J517" s="413"/>
      <c r="K517" s="413"/>
      <c r="L517" s="413"/>
      <c r="M517" s="413"/>
      <c r="N517" s="413"/>
      <c r="O517" s="413"/>
      <c r="P517" s="413"/>
      <c r="Q517" s="413"/>
      <c r="R517" s="413"/>
      <c r="S517" s="413"/>
      <c r="T517" s="413"/>
      <c r="U517" s="413"/>
      <c r="V517" s="413"/>
      <c r="W517" s="413"/>
      <c r="X517" s="413"/>
    </row>
    <row r="518" ht="14.25" customHeight="1">
      <c r="A518" s="413"/>
      <c r="B518" s="413"/>
      <c r="C518" s="413"/>
      <c r="D518" s="413"/>
      <c r="E518" s="413"/>
      <c r="F518" s="413"/>
      <c r="G518" s="413"/>
      <c r="H518" s="413"/>
      <c r="I518" s="413"/>
      <c r="J518" s="413"/>
      <c r="K518" s="413"/>
      <c r="L518" s="413"/>
      <c r="M518" s="413"/>
      <c r="N518" s="413"/>
      <c r="O518" s="413"/>
      <c r="P518" s="413"/>
      <c r="Q518" s="413"/>
      <c r="R518" s="413"/>
      <c r="S518" s="413"/>
      <c r="T518" s="413"/>
      <c r="U518" s="413"/>
      <c r="V518" s="413"/>
      <c r="W518" s="413"/>
      <c r="X518" s="413"/>
    </row>
    <row r="519" ht="14.25" customHeight="1">
      <c r="A519" s="413"/>
      <c r="B519" s="413"/>
      <c r="C519" s="413"/>
      <c r="D519" s="413"/>
      <c r="E519" s="413"/>
      <c r="F519" s="413"/>
      <c r="G519" s="413"/>
      <c r="H519" s="413"/>
      <c r="I519" s="413"/>
      <c r="J519" s="413"/>
      <c r="K519" s="413"/>
      <c r="L519" s="413"/>
      <c r="M519" s="413"/>
      <c r="N519" s="413"/>
      <c r="O519" s="413"/>
      <c r="P519" s="413"/>
      <c r="Q519" s="413"/>
      <c r="R519" s="413"/>
      <c r="S519" s="413"/>
      <c r="T519" s="413"/>
      <c r="U519" s="413"/>
      <c r="V519" s="413"/>
      <c r="W519" s="413"/>
      <c r="X519" s="413"/>
    </row>
    <row r="520" ht="14.25" customHeight="1">
      <c r="A520" s="413"/>
      <c r="B520" s="413"/>
      <c r="C520" s="413"/>
      <c r="D520" s="413"/>
      <c r="E520" s="413"/>
      <c r="F520" s="413"/>
      <c r="G520" s="413"/>
      <c r="H520" s="413"/>
      <c r="I520" s="413"/>
      <c r="J520" s="413"/>
      <c r="K520" s="413"/>
      <c r="L520" s="413"/>
      <c r="M520" s="413"/>
      <c r="N520" s="413"/>
      <c r="O520" s="413"/>
      <c r="P520" s="413"/>
      <c r="Q520" s="413"/>
      <c r="R520" s="413"/>
      <c r="S520" s="413"/>
      <c r="T520" s="413"/>
      <c r="U520" s="413"/>
      <c r="V520" s="413"/>
      <c r="W520" s="413"/>
      <c r="X520" s="413"/>
    </row>
    <row r="521" ht="14.25" customHeight="1">
      <c r="A521" s="413"/>
      <c r="B521" s="413"/>
      <c r="C521" s="413"/>
      <c r="D521" s="413"/>
      <c r="E521" s="413"/>
      <c r="F521" s="413"/>
      <c r="G521" s="413"/>
      <c r="H521" s="413"/>
      <c r="I521" s="413"/>
      <c r="J521" s="413"/>
      <c r="K521" s="413"/>
      <c r="L521" s="413"/>
      <c r="M521" s="413"/>
      <c r="N521" s="413"/>
      <c r="O521" s="413"/>
      <c r="P521" s="413"/>
      <c r="Q521" s="413"/>
      <c r="R521" s="413"/>
      <c r="S521" s="413"/>
      <c r="T521" s="413"/>
      <c r="U521" s="413"/>
      <c r="V521" s="413"/>
      <c r="W521" s="413"/>
      <c r="X521" s="413"/>
    </row>
    <row r="522" ht="14.25" customHeight="1">
      <c r="A522" s="413"/>
      <c r="B522" s="413"/>
      <c r="C522" s="413"/>
      <c r="D522" s="413"/>
      <c r="E522" s="413"/>
      <c r="F522" s="413"/>
      <c r="G522" s="413"/>
      <c r="H522" s="413"/>
      <c r="I522" s="413"/>
      <c r="J522" s="413"/>
      <c r="K522" s="413"/>
      <c r="L522" s="413"/>
      <c r="M522" s="413"/>
      <c r="N522" s="413"/>
      <c r="O522" s="413"/>
      <c r="P522" s="413"/>
      <c r="Q522" s="413"/>
      <c r="R522" s="413"/>
      <c r="S522" s="413"/>
      <c r="T522" s="413"/>
      <c r="U522" s="413"/>
      <c r="V522" s="413"/>
      <c r="W522" s="413"/>
      <c r="X522" s="413"/>
    </row>
    <row r="523" ht="14.25" customHeight="1">
      <c r="A523" s="413"/>
      <c r="B523" s="413"/>
      <c r="C523" s="413"/>
      <c r="D523" s="413"/>
      <c r="E523" s="413"/>
      <c r="F523" s="413"/>
      <c r="G523" s="413"/>
      <c r="H523" s="413"/>
      <c r="I523" s="413"/>
      <c r="J523" s="413"/>
      <c r="K523" s="413"/>
      <c r="L523" s="413"/>
      <c r="M523" s="413"/>
      <c r="N523" s="413"/>
      <c r="O523" s="413"/>
      <c r="P523" s="413"/>
      <c r="Q523" s="413"/>
      <c r="R523" s="413"/>
      <c r="S523" s="413"/>
      <c r="T523" s="413"/>
      <c r="U523" s="413"/>
      <c r="V523" s="413"/>
      <c r="W523" s="413"/>
      <c r="X523" s="413"/>
    </row>
    <row r="524" ht="14.25" customHeight="1">
      <c r="A524" s="413"/>
      <c r="B524" s="413"/>
      <c r="C524" s="413"/>
      <c r="D524" s="413"/>
      <c r="E524" s="413"/>
      <c r="F524" s="413"/>
      <c r="G524" s="413"/>
      <c r="H524" s="413"/>
      <c r="I524" s="413"/>
      <c r="J524" s="413"/>
      <c r="K524" s="413"/>
      <c r="L524" s="413"/>
      <c r="M524" s="413"/>
      <c r="N524" s="413"/>
      <c r="O524" s="413"/>
      <c r="P524" s="413"/>
      <c r="Q524" s="413"/>
      <c r="R524" s="413"/>
      <c r="S524" s="413"/>
      <c r="T524" s="413"/>
      <c r="U524" s="413"/>
      <c r="V524" s="413"/>
      <c r="W524" s="413"/>
      <c r="X524" s="413"/>
    </row>
    <row r="525" ht="14.25" customHeight="1">
      <c r="A525" s="413"/>
      <c r="B525" s="413"/>
      <c r="C525" s="413"/>
      <c r="D525" s="413"/>
      <c r="E525" s="413"/>
      <c r="F525" s="413"/>
      <c r="G525" s="413"/>
      <c r="H525" s="413"/>
      <c r="I525" s="413"/>
      <c r="J525" s="413"/>
      <c r="K525" s="413"/>
      <c r="L525" s="413"/>
      <c r="M525" s="413"/>
      <c r="N525" s="413"/>
      <c r="O525" s="413"/>
      <c r="P525" s="413"/>
      <c r="Q525" s="413"/>
      <c r="R525" s="413"/>
      <c r="S525" s="413"/>
      <c r="T525" s="413"/>
      <c r="U525" s="413"/>
      <c r="V525" s="413"/>
      <c r="W525" s="413"/>
      <c r="X525" s="413"/>
    </row>
    <row r="526" ht="14.25" customHeight="1">
      <c r="A526" s="413"/>
      <c r="B526" s="413"/>
      <c r="C526" s="413"/>
      <c r="D526" s="413"/>
      <c r="E526" s="413"/>
      <c r="F526" s="413"/>
      <c r="G526" s="413"/>
      <c r="H526" s="413"/>
      <c r="I526" s="413"/>
      <c r="J526" s="413"/>
      <c r="K526" s="413"/>
      <c r="L526" s="413"/>
      <c r="M526" s="413"/>
      <c r="N526" s="413"/>
      <c r="O526" s="413"/>
      <c r="P526" s="413"/>
      <c r="Q526" s="413"/>
      <c r="R526" s="413"/>
      <c r="S526" s="413"/>
      <c r="T526" s="413"/>
      <c r="U526" s="413"/>
      <c r="V526" s="413"/>
      <c r="W526" s="413"/>
      <c r="X526" s="413"/>
    </row>
    <row r="527" ht="14.25" customHeight="1">
      <c r="A527" s="413"/>
      <c r="B527" s="413"/>
      <c r="C527" s="413"/>
      <c r="D527" s="413"/>
      <c r="E527" s="413"/>
      <c r="F527" s="413"/>
      <c r="G527" s="413"/>
      <c r="H527" s="413"/>
      <c r="I527" s="413"/>
      <c r="J527" s="413"/>
      <c r="K527" s="413"/>
      <c r="L527" s="413"/>
      <c r="M527" s="413"/>
      <c r="N527" s="413"/>
      <c r="O527" s="413"/>
      <c r="P527" s="413"/>
      <c r="Q527" s="413"/>
      <c r="R527" s="413"/>
      <c r="S527" s="413"/>
      <c r="T527" s="413"/>
      <c r="U527" s="413"/>
      <c r="V527" s="413"/>
      <c r="W527" s="413"/>
      <c r="X527" s="413"/>
    </row>
    <row r="528" ht="14.25" customHeight="1">
      <c r="A528" s="413"/>
      <c r="B528" s="413"/>
      <c r="C528" s="413"/>
      <c r="D528" s="413"/>
      <c r="E528" s="413"/>
      <c r="F528" s="413"/>
      <c r="G528" s="413"/>
      <c r="H528" s="413"/>
      <c r="I528" s="413"/>
      <c r="J528" s="413"/>
      <c r="K528" s="413"/>
      <c r="L528" s="413"/>
      <c r="M528" s="413"/>
      <c r="N528" s="413"/>
      <c r="O528" s="413"/>
      <c r="P528" s="413"/>
      <c r="Q528" s="413"/>
      <c r="R528" s="413"/>
      <c r="S528" s="413"/>
      <c r="T528" s="413"/>
      <c r="U528" s="413"/>
      <c r="V528" s="413"/>
      <c r="W528" s="413"/>
      <c r="X528" s="413"/>
    </row>
    <row r="529" ht="14.25" customHeight="1">
      <c r="A529" s="413"/>
      <c r="B529" s="413"/>
      <c r="C529" s="413"/>
      <c r="D529" s="413"/>
      <c r="E529" s="413"/>
      <c r="F529" s="413"/>
      <c r="G529" s="413"/>
      <c r="H529" s="413"/>
      <c r="I529" s="413"/>
      <c r="J529" s="413"/>
      <c r="K529" s="413"/>
      <c r="L529" s="413"/>
      <c r="M529" s="413"/>
      <c r="N529" s="413"/>
      <c r="O529" s="413"/>
      <c r="P529" s="413"/>
      <c r="Q529" s="413"/>
      <c r="R529" s="413"/>
      <c r="S529" s="413"/>
      <c r="T529" s="413"/>
      <c r="U529" s="413"/>
      <c r="V529" s="413"/>
      <c r="W529" s="413"/>
      <c r="X529" s="413"/>
    </row>
    <row r="530" ht="14.25" customHeight="1">
      <c r="A530" s="413"/>
      <c r="B530" s="413"/>
      <c r="C530" s="413"/>
      <c r="D530" s="413"/>
      <c r="E530" s="413"/>
      <c r="F530" s="413"/>
      <c r="G530" s="413"/>
      <c r="H530" s="413"/>
      <c r="I530" s="413"/>
      <c r="J530" s="413"/>
      <c r="K530" s="413"/>
      <c r="L530" s="413"/>
      <c r="M530" s="413"/>
      <c r="N530" s="413"/>
      <c r="O530" s="413"/>
      <c r="P530" s="413"/>
      <c r="Q530" s="413"/>
      <c r="R530" s="413"/>
      <c r="S530" s="413"/>
      <c r="T530" s="413"/>
      <c r="U530" s="413"/>
      <c r="V530" s="413"/>
      <c r="W530" s="413"/>
      <c r="X530" s="413"/>
    </row>
    <row r="531" ht="14.25" customHeight="1">
      <c r="A531" s="413"/>
      <c r="B531" s="413"/>
      <c r="C531" s="413"/>
      <c r="D531" s="413"/>
      <c r="E531" s="413"/>
      <c r="F531" s="413"/>
      <c r="G531" s="413"/>
      <c r="H531" s="413"/>
      <c r="I531" s="413"/>
      <c r="J531" s="413"/>
      <c r="K531" s="413"/>
      <c r="L531" s="413"/>
      <c r="M531" s="413"/>
      <c r="N531" s="413"/>
      <c r="O531" s="413"/>
      <c r="P531" s="413"/>
      <c r="Q531" s="413"/>
      <c r="R531" s="413"/>
      <c r="S531" s="413"/>
      <c r="T531" s="413"/>
      <c r="U531" s="413"/>
      <c r="V531" s="413"/>
      <c r="W531" s="413"/>
      <c r="X531" s="413"/>
    </row>
    <row r="532" ht="14.25" customHeight="1">
      <c r="A532" s="413"/>
      <c r="B532" s="413"/>
      <c r="C532" s="413"/>
      <c r="D532" s="413"/>
      <c r="E532" s="413"/>
      <c r="F532" s="413"/>
      <c r="G532" s="413"/>
      <c r="H532" s="413"/>
      <c r="I532" s="413"/>
      <c r="J532" s="413"/>
      <c r="K532" s="413"/>
      <c r="L532" s="413"/>
      <c r="M532" s="413"/>
      <c r="N532" s="413"/>
      <c r="O532" s="413"/>
      <c r="P532" s="413"/>
      <c r="Q532" s="413"/>
      <c r="R532" s="413"/>
      <c r="S532" s="413"/>
      <c r="T532" s="413"/>
      <c r="U532" s="413"/>
      <c r="V532" s="413"/>
      <c r="W532" s="413"/>
      <c r="X532" s="413"/>
    </row>
    <row r="533" ht="14.25" customHeight="1">
      <c r="A533" s="413"/>
      <c r="B533" s="413"/>
      <c r="C533" s="413"/>
      <c r="D533" s="413"/>
      <c r="E533" s="413"/>
      <c r="F533" s="413"/>
      <c r="G533" s="413"/>
      <c r="H533" s="413"/>
      <c r="I533" s="413"/>
      <c r="J533" s="413"/>
      <c r="K533" s="413"/>
      <c r="L533" s="413"/>
      <c r="M533" s="413"/>
      <c r="N533" s="413"/>
      <c r="O533" s="413"/>
      <c r="P533" s="413"/>
      <c r="Q533" s="413"/>
      <c r="R533" s="413"/>
      <c r="S533" s="413"/>
      <c r="T533" s="413"/>
      <c r="U533" s="413"/>
      <c r="V533" s="413"/>
      <c r="W533" s="413"/>
      <c r="X533" s="413"/>
    </row>
    <row r="534" ht="14.25" customHeight="1">
      <c r="A534" s="413"/>
      <c r="B534" s="413"/>
      <c r="C534" s="413"/>
      <c r="D534" s="413"/>
      <c r="E534" s="413"/>
      <c r="F534" s="413"/>
      <c r="G534" s="413"/>
      <c r="H534" s="413"/>
      <c r="I534" s="413"/>
      <c r="J534" s="413"/>
      <c r="K534" s="413"/>
      <c r="L534" s="413"/>
      <c r="M534" s="413"/>
      <c r="N534" s="413"/>
      <c r="O534" s="413"/>
      <c r="P534" s="413"/>
      <c r="Q534" s="413"/>
      <c r="R534" s="413"/>
      <c r="S534" s="413"/>
      <c r="T534" s="413"/>
      <c r="U534" s="413"/>
      <c r="V534" s="413"/>
      <c r="W534" s="413"/>
      <c r="X534" s="413"/>
    </row>
    <row r="535" ht="14.25" customHeight="1">
      <c r="A535" s="413"/>
      <c r="B535" s="413"/>
      <c r="C535" s="413"/>
      <c r="D535" s="413"/>
      <c r="E535" s="413"/>
      <c r="F535" s="413"/>
      <c r="G535" s="413"/>
      <c r="H535" s="413"/>
      <c r="I535" s="413"/>
      <c r="J535" s="413"/>
      <c r="K535" s="413"/>
      <c r="L535" s="413"/>
      <c r="M535" s="413"/>
      <c r="N535" s="413"/>
      <c r="O535" s="413"/>
      <c r="P535" s="413"/>
      <c r="Q535" s="413"/>
      <c r="R535" s="413"/>
      <c r="S535" s="413"/>
      <c r="T535" s="413"/>
      <c r="U535" s="413"/>
      <c r="V535" s="413"/>
      <c r="W535" s="413"/>
      <c r="X535" s="413"/>
    </row>
    <row r="536" ht="14.25" customHeight="1">
      <c r="A536" s="413"/>
      <c r="B536" s="413"/>
      <c r="C536" s="413"/>
      <c r="D536" s="413"/>
      <c r="E536" s="413"/>
      <c r="F536" s="413"/>
      <c r="G536" s="413"/>
      <c r="H536" s="413"/>
      <c r="I536" s="413"/>
      <c r="J536" s="413"/>
      <c r="K536" s="413"/>
      <c r="L536" s="413"/>
      <c r="M536" s="413"/>
      <c r="N536" s="413"/>
      <c r="O536" s="413"/>
      <c r="P536" s="413"/>
      <c r="Q536" s="413"/>
      <c r="R536" s="413"/>
      <c r="S536" s="413"/>
      <c r="T536" s="413"/>
      <c r="U536" s="413"/>
      <c r="V536" s="413"/>
      <c r="W536" s="413"/>
      <c r="X536" s="413"/>
    </row>
    <row r="537" ht="14.25" customHeight="1">
      <c r="A537" s="413"/>
      <c r="B537" s="413"/>
      <c r="C537" s="413"/>
      <c r="D537" s="413"/>
      <c r="E537" s="413"/>
      <c r="F537" s="413"/>
      <c r="G537" s="413"/>
      <c r="H537" s="413"/>
      <c r="I537" s="413"/>
      <c r="J537" s="413"/>
      <c r="K537" s="413"/>
      <c r="L537" s="413"/>
      <c r="M537" s="413"/>
      <c r="N537" s="413"/>
      <c r="O537" s="413"/>
      <c r="P537" s="413"/>
      <c r="Q537" s="413"/>
      <c r="R537" s="413"/>
      <c r="S537" s="413"/>
      <c r="T537" s="413"/>
      <c r="U537" s="413"/>
      <c r="V537" s="413"/>
      <c r="W537" s="413"/>
      <c r="X537" s="413"/>
    </row>
    <row r="538" ht="14.25" customHeight="1">
      <c r="A538" s="413"/>
      <c r="B538" s="413"/>
      <c r="C538" s="413"/>
      <c r="D538" s="413"/>
      <c r="E538" s="413"/>
      <c r="F538" s="413"/>
      <c r="G538" s="413"/>
      <c r="H538" s="413"/>
      <c r="I538" s="413"/>
      <c r="J538" s="413"/>
      <c r="K538" s="413"/>
      <c r="L538" s="413"/>
      <c r="M538" s="413"/>
      <c r="N538" s="413"/>
      <c r="O538" s="413"/>
      <c r="P538" s="413"/>
      <c r="Q538" s="413"/>
      <c r="R538" s="413"/>
      <c r="S538" s="413"/>
      <c r="T538" s="413"/>
      <c r="U538" s="413"/>
      <c r="V538" s="413"/>
      <c r="W538" s="413"/>
      <c r="X538" s="413"/>
    </row>
    <row r="539" ht="14.25" customHeight="1">
      <c r="A539" s="413"/>
      <c r="B539" s="413"/>
      <c r="C539" s="413"/>
      <c r="D539" s="413"/>
      <c r="E539" s="413"/>
      <c r="F539" s="413"/>
      <c r="G539" s="413"/>
      <c r="H539" s="413"/>
      <c r="I539" s="413"/>
      <c r="J539" s="413"/>
      <c r="K539" s="413"/>
      <c r="L539" s="413"/>
      <c r="M539" s="413"/>
      <c r="N539" s="413"/>
      <c r="O539" s="413"/>
      <c r="P539" s="413"/>
      <c r="Q539" s="413"/>
      <c r="R539" s="413"/>
      <c r="S539" s="413"/>
      <c r="T539" s="413"/>
      <c r="U539" s="413"/>
      <c r="V539" s="413"/>
      <c r="W539" s="413"/>
      <c r="X539" s="413"/>
    </row>
    <row r="540" ht="14.25" customHeight="1">
      <c r="A540" s="413"/>
      <c r="B540" s="413"/>
      <c r="C540" s="413"/>
      <c r="D540" s="413"/>
      <c r="E540" s="413"/>
      <c r="F540" s="413"/>
      <c r="G540" s="413"/>
      <c r="H540" s="413"/>
      <c r="I540" s="413"/>
      <c r="J540" s="413"/>
      <c r="K540" s="413"/>
      <c r="L540" s="413"/>
      <c r="M540" s="413"/>
      <c r="N540" s="413"/>
      <c r="O540" s="413"/>
      <c r="P540" s="413"/>
      <c r="Q540" s="413"/>
      <c r="R540" s="413"/>
      <c r="S540" s="413"/>
      <c r="T540" s="413"/>
      <c r="U540" s="413"/>
      <c r="V540" s="413"/>
      <c r="W540" s="413"/>
      <c r="X540" s="413"/>
    </row>
    <row r="541" ht="14.25" customHeight="1">
      <c r="A541" s="413"/>
      <c r="B541" s="413"/>
      <c r="C541" s="413"/>
      <c r="D541" s="413"/>
      <c r="E541" s="413"/>
      <c r="F541" s="413"/>
      <c r="G541" s="413"/>
      <c r="H541" s="413"/>
      <c r="I541" s="413"/>
      <c r="J541" s="413"/>
      <c r="K541" s="413"/>
      <c r="L541" s="413"/>
      <c r="M541" s="413"/>
      <c r="N541" s="413"/>
      <c r="O541" s="413"/>
      <c r="P541" s="413"/>
      <c r="Q541" s="413"/>
      <c r="R541" s="413"/>
      <c r="S541" s="413"/>
      <c r="T541" s="413"/>
      <c r="U541" s="413"/>
      <c r="V541" s="413"/>
      <c r="W541" s="413"/>
      <c r="X541" s="413"/>
    </row>
    <row r="542" ht="14.25" customHeight="1">
      <c r="A542" s="413"/>
      <c r="B542" s="413"/>
      <c r="C542" s="413"/>
      <c r="D542" s="413"/>
      <c r="E542" s="413"/>
      <c r="F542" s="413"/>
      <c r="G542" s="413"/>
      <c r="H542" s="413"/>
      <c r="I542" s="413"/>
      <c r="J542" s="413"/>
      <c r="K542" s="413"/>
      <c r="L542" s="413"/>
      <c r="M542" s="413"/>
      <c r="N542" s="413"/>
      <c r="O542" s="413"/>
      <c r="P542" s="413"/>
      <c r="Q542" s="413"/>
      <c r="R542" s="413"/>
      <c r="S542" s="413"/>
      <c r="T542" s="413"/>
      <c r="U542" s="413"/>
      <c r="V542" s="413"/>
      <c r="W542" s="413"/>
      <c r="X542" s="413"/>
    </row>
    <row r="543" ht="14.25" customHeight="1">
      <c r="A543" s="413"/>
      <c r="B543" s="413"/>
      <c r="C543" s="413"/>
      <c r="D543" s="413"/>
      <c r="E543" s="413"/>
      <c r="F543" s="413"/>
      <c r="G543" s="413"/>
      <c r="H543" s="413"/>
      <c r="I543" s="413"/>
      <c r="J543" s="413"/>
      <c r="K543" s="413"/>
      <c r="L543" s="413"/>
      <c r="M543" s="413"/>
      <c r="N543" s="413"/>
      <c r="O543" s="413"/>
      <c r="P543" s="413"/>
      <c r="Q543" s="413"/>
      <c r="R543" s="413"/>
      <c r="S543" s="413"/>
      <c r="T543" s="413"/>
      <c r="U543" s="413"/>
      <c r="V543" s="413"/>
      <c r="W543" s="413"/>
      <c r="X543" s="413"/>
    </row>
    <row r="544" ht="14.25" customHeight="1">
      <c r="A544" s="413"/>
      <c r="B544" s="413"/>
      <c r="C544" s="413"/>
      <c r="D544" s="413"/>
      <c r="E544" s="413"/>
      <c r="F544" s="413"/>
      <c r="G544" s="413"/>
      <c r="H544" s="413"/>
      <c r="I544" s="413"/>
      <c r="J544" s="413"/>
      <c r="K544" s="413"/>
      <c r="L544" s="413"/>
      <c r="M544" s="413"/>
      <c r="N544" s="413"/>
      <c r="O544" s="413"/>
      <c r="P544" s="413"/>
      <c r="Q544" s="413"/>
      <c r="R544" s="413"/>
      <c r="S544" s="413"/>
      <c r="T544" s="413"/>
      <c r="U544" s="413"/>
      <c r="V544" s="413"/>
      <c r="W544" s="413"/>
      <c r="X544" s="413"/>
    </row>
    <row r="545" ht="14.25" customHeight="1">
      <c r="A545" s="413"/>
      <c r="B545" s="413"/>
      <c r="C545" s="413"/>
      <c r="D545" s="413"/>
      <c r="E545" s="413"/>
      <c r="F545" s="413"/>
      <c r="G545" s="413"/>
      <c r="H545" s="413"/>
      <c r="I545" s="413"/>
      <c r="J545" s="413"/>
      <c r="K545" s="413"/>
      <c r="L545" s="413"/>
      <c r="M545" s="413"/>
      <c r="N545" s="413"/>
      <c r="O545" s="413"/>
      <c r="P545" s="413"/>
      <c r="Q545" s="413"/>
      <c r="R545" s="413"/>
      <c r="S545" s="413"/>
      <c r="T545" s="413"/>
      <c r="U545" s="413"/>
      <c r="V545" s="413"/>
      <c r="W545" s="413"/>
      <c r="X545" s="413"/>
    </row>
    <row r="546" ht="14.25" customHeight="1">
      <c r="A546" s="413"/>
      <c r="B546" s="413"/>
      <c r="C546" s="413"/>
      <c r="D546" s="413"/>
      <c r="E546" s="413"/>
      <c r="F546" s="413"/>
      <c r="G546" s="413"/>
      <c r="H546" s="413"/>
      <c r="I546" s="413"/>
      <c r="J546" s="413"/>
      <c r="K546" s="413"/>
      <c r="L546" s="413"/>
      <c r="M546" s="413"/>
      <c r="N546" s="413"/>
      <c r="O546" s="413"/>
      <c r="P546" s="413"/>
      <c r="Q546" s="413"/>
      <c r="R546" s="413"/>
      <c r="S546" s="413"/>
      <c r="T546" s="413"/>
      <c r="U546" s="413"/>
      <c r="V546" s="413"/>
      <c r="W546" s="413"/>
      <c r="X546" s="413"/>
    </row>
    <row r="547" ht="14.25" customHeight="1">
      <c r="A547" s="413"/>
      <c r="B547" s="413"/>
      <c r="C547" s="413"/>
      <c r="D547" s="413"/>
      <c r="E547" s="413"/>
      <c r="F547" s="413"/>
      <c r="G547" s="413"/>
      <c r="H547" s="413"/>
      <c r="I547" s="413"/>
      <c r="J547" s="413"/>
      <c r="K547" s="413"/>
      <c r="L547" s="413"/>
      <c r="M547" s="413"/>
      <c r="N547" s="413"/>
      <c r="O547" s="413"/>
      <c r="P547" s="413"/>
      <c r="Q547" s="413"/>
      <c r="R547" s="413"/>
      <c r="S547" s="413"/>
      <c r="T547" s="413"/>
      <c r="U547" s="413"/>
      <c r="V547" s="413"/>
      <c r="W547" s="413"/>
      <c r="X547" s="413"/>
    </row>
    <row r="548" ht="14.25" customHeight="1">
      <c r="A548" s="413"/>
      <c r="B548" s="413"/>
      <c r="C548" s="413"/>
      <c r="D548" s="413"/>
      <c r="E548" s="413"/>
      <c r="F548" s="413"/>
      <c r="G548" s="413"/>
      <c r="H548" s="413"/>
      <c r="I548" s="413"/>
      <c r="J548" s="413"/>
      <c r="K548" s="413"/>
      <c r="L548" s="413"/>
      <c r="M548" s="413"/>
      <c r="N548" s="413"/>
      <c r="O548" s="413"/>
      <c r="P548" s="413"/>
      <c r="Q548" s="413"/>
      <c r="R548" s="413"/>
      <c r="S548" s="413"/>
      <c r="T548" s="413"/>
      <c r="U548" s="413"/>
      <c r="V548" s="413"/>
      <c r="W548" s="413"/>
      <c r="X548" s="413"/>
    </row>
    <row r="549" ht="14.25" customHeight="1">
      <c r="A549" s="413"/>
      <c r="B549" s="413"/>
      <c r="C549" s="413"/>
      <c r="D549" s="413"/>
      <c r="E549" s="413"/>
      <c r="F549" s="413"/>
      <c r="G549" s="413"/>
      <c r="H549" s="413"/>
      <c r="I549" s="413"/>
      <c r="J549" s="413"/>
      <c r="K549" s="413"/>
      <c r="L549" s="413"/>
      <c r="M549" s="413"/>
      <c r="N549" s="413"/>
      <c r="O549" s="413"/>
      <c r="P549" s="413"/>
      <c r="Q549" s="413"/>
      <c r="R549" s="413"/>
      <c r="S549" s="413"/>
      <c r="T549" s="413"/>
      <c r="U549" s="413"/>
      <c r="V549" s="413"/>
      <c r="W549" s="413"/>
      <c r="X549" s="413"/>
    </row>
    <row r="550" ht="14.25" customHeight="1">
      <c r="A550" s="413"/>
      <c r="B550" s="413"/>
      <c r="C550" s="413"/>
      <c r="D550" s="413"/>
      <c r="E550" s="413"/>
      <c r="F550" s="413"/>
      <c r="G550" s="413"/>
      <c r="H550" s="413"/>
      <c r="I550" s="413"/>
      <c r="J550" s="413"/>
      <c r="K550" s="413"/>
      <c r="L550" s="413"/>
      <c r="M550" s="413"/>
      <c r="N550" s="413"/>
      <c r="O550" s="413"/>
      <c r="P550" s="413"/>
      <c r="Q550" s="413"/>
      <c r="R550" s="413"/>
      <c r="S550" s="413"/>
      <c r="T550" s="413"/>
      <c r="U550" s="413"/>
      <c r="V550" s="413"/>
      <c r="W550" s="413"/>
      <c r="X550" s="413"/>
    </row>
    <row r="551" ht="14.25" customHeight="1">
      <c r="A551" s="413"/>
      <c r="B551" s="413"/>
      <c r="C551" s="413"/>
      <c r="D551" s="413"/>
      <c r="E551" s="413"/>
      <c r="F551" s="413"/>
      <c r="G551" s="413"/>
      <c r="H551" s="413"/>
      <c r="I551" s="413"/>
      <c r="J551" s="413"/>
      <c r="K551" s="413"/>
      <c r="L551" s="413"/>
      <c r="M551" s="413"/>
      <c r="N551" s="413"/>
      <c r="O551" s="413"/>
      <c r="P551" s="413"/>
      <c r="Q551" s="413"/>
      <c r="R551" s="413"/>
      <c r="S551" s="413"/>
      <c r="T551" s="413"/>
      <c r="U551" s="413"/>
      <c r="V551" s="413"/>
      <c r="W551" s="413"/>
      <c r="X551" s="413"/>
    </row>
    <row r="552" ht="14.25" customHeight="1">
      <c r="A552" s="413"/>
      <c r="B552" s="413"/>
      <c r="C552" s="413"/>
      <c r="D552" s="413"/>
      <c r="E552" s="413"/>
      <c r="F552" s="413"/>
      <c r="G552" s="413"/>
      <c r="H552" s="413"/>
      <c r="I552" s="413"/>
      <c r="J552" s="413"/>
      <c r="K552" s="413"/>
      <c r="L552" s="413"/>
      <c r="M552" s="413"/>
      <c r="N552" s="413"/>
      <c r="O552" s="413"/>
      <c r="P552" s="413"/>
      <c r="Q552" s="413"/>
      <c r="R552" s="413"/>
      <c r="S552" s="413"/>
      <c r="T552" s="413"/>
      <c r="U552" s="413"/>
      <c r="V552" s="413"/>
      <c r="W552" s="413"/>
      <c r="X552" s="413"/>
    </row>
    <row r="553" ht="14.25" customHeight="1">
      <c r="A553" s="413"/>
      <c r="B553" s="413"/>
      <c r="C553" s="413"/>
      <c r="D553" s="413"/>
      <c r="E553" s="413"/>
      <c r="F553" s="413"/>
      <c r="G553" s="413"/>
      <c r="H553" s="413"/>
      <c r="I553" s="413"/>
      <c r="J553" s="413"/>
      <c r="K553" s="413"/>
      <c r="L553" s="413"/>
      <c r="M553" s="413"/>
      <c r="N553" s="413"/>
      <c r="O553" s="413"/>
      <c r="P553" s="413"/>
      <c r="Q553" s="413"/>
      <c r="R553" s="413"/>
      <c r="S553" s="413"/>
      <c r="T553" s="413"/>
      <c r="U553" s="413"/>
      <c r="V553" s="413"/>
      <c r="W553" s="413"/>
      <c r="X553" s="413"/>
    </row>
    <row r="554" ht="14.25" customHeight="1">
      <c r="A554" s="413"/>
      <c r="B554" s="413"/>
      <c r="C554" s="413"/>
      <c r="D554" s="413"/>
      <c r="E554" s="413"/>
      <c r="F554" s="413"/>
      <c r="G554" s="413"/>
      <c r="H554" s="413"/>
      <c r="I554" s="413"/>
      <c r="J554" s="413"/>
      <c r="K554" s="413"/>
      <c r="L554" s="413"/>
      <c r="M554" s="413"/>
      <c r="N554" s="413"/>
      <c r="O554" s="413"/>
      <c r="P554" s="413"/>
      <c r="Q554" s="413"/>
      <c r="R554" s="413"/>
      <c r="S554" s="413"/>
      <c r="T554" s="413"/>
      <c r="U554" s="413"/>
      <c r="V554" s="413"/>
      <c r="W554" s="413"/>
      <c r="X554" s="413"/>
    </row>
    <row r="555" ht="14.25" customHeight="1">
      <c r="A555" s="413"/>
      <c r="B555" s="413"/>
      <c r="C555" s="413"/>
      <c r="D555" s="413"/>
      <c r="E555" s="413"/>
      <c r="F555" s="413"/>
      <c r="G555" s="413"/>
      <c r="H555" s="413"/>
      <c r="I555" s="413"/>
      <c r="J555" s="413"/>
      <c r="K555" s="413"/>
      <c r="L555" s="413"/>
      <c r="M555" s="413"/>
      <c r="N555" s="413"/>
      <c r="O555" s="413"/>
      <c r="P555" s="413"/>
      <c r="Q555" s="413"/>
      <c r="R555" s="413"/>
      <c r="S555" s="413"/>
      <c r="T555" s="413"/>
      <c r="U555" s="413"/>
      <c r="V555" s="413"/>
      <c r="W555" s="413"/>
      <c r="X555" s="413"/>
    </row>
    <row r="556" ht="14.25" customHeight="1">
      <c r="A556" s="413"/>
      <c r="B556" s="413"/>
      <c r="C556" s="413"/>
      <c r="D556" s="413"/>
      <c r="E556" s="413"/>
      <c r="F556" s="413"/>
      <c r="G556" s="413"/>
      <c r="H556" s="413"/>
      <c r="I556" s="413"/>
      <c r="J556" s="413"/>
      <c r="K556" s="413"/>
      <c r="L556" s="413"/>
      <c r="M556" s="413"/>
      <c r="N556" s="413"/>
      <c r="O556" s="413"/>
      <c r="P556" s="413"/>
      <c r="Q556" s="413"/>
      <c r="R556" s="413"/>
      <c r="S556" s="413"/>
      <c r="T556" s="413"/>
      <c r="U556" s="413"/>
      <c r="V556" s="413"/>
      <c r="W556" s="413"/>
      <c r="X556" s="413"/>
    </row>
    <row r="557" ht="14.25" customHeight="1">
      <c r="A557" s="413"/>
      <c r="B557" s="413"/>
      <c r="C557" s="413"/>
      <c r="D557" s="413"/>
      <c r="E557" s="413"/>
      <c r="F557" s="413"/>
      <c r="G557" s="413"/>
      <c r="H557" s="413"/>
      <c r="I557" s="413"/>
      <c r="J557" s="413"/>
      <c r="K557" s="413"/>
      <c r="L557" s="413"/>
      <c r="M557" s="413"/>
      <c r="N557" s="413"/>
      <c r="O557" s="413"/>
      <c r="P557" s="413"/>
      <c r="Q557" s="413"/>
      <c r="R557" s="413"/>
      <c r="S557" s="413"/>
      <c r="T557" s="413"/>
      <c r="U557" s="413"/>
      <c r="V557" s="413"/>
      <c r="W557" s="413"/>
      <c r="X557" s="413"/>
    </row>
    <row r="558" ht="14.25" customHeight="1">
      <c r="A558" s="413"/>
      <c r="B558" s="413"/>
      <c r="C558" s="413"/>
      <c r="D558" s="413"/>
      <c r="E558" s="413"/>
      <c r="F558" s="413"/>
      <c r="G558" s="413"/>
      <c r="H558" s="413"/>
      <c r="I558" s="413"/>
      <c r="J558" s="413"/>
      <c r="K558" s="413"/>
      <c r="L558" s="413"/>
      <c r="M558" s="413"/>
      <c r="N558" s="413"/>
      <c r="O558" s="413"/>
      <c r="P558" s="413"/>
      <c r="Q558" s="413"/>
      <c r="R558" s="413"/>
      <c r="S558" s="413"/>
      <c r="T558" s="413"/>
      <c r="U558" s="413"/>
      <c r="V558" s="413"/>
      <c r="W558" s="413"/>
      <c r="X558" s="413"/>
    </row>
    <row r="559" ht="14.25" customHeight="1">
      <c r="A559" s="413"/>
      <c r="B559" s="413"/>
      <c r="C559" s="413"/>
      <c r="D559" s="413"/>
      <c r="E559" s="413"/>
      <c r="F559" s="413"/>
      <c r="G559" s="413"/>
      <c r="H559" s="413"/>
      <c r="I559" s="413"/>
      <c r="J559" s="413"/>
      <c r="K559" s="413"/>
      <c r="L559" s="413"/>
      <c r="M559" s="413"/>
      <c r="N559" s="413"/>
      <c r="O559" s="413"/>
      <c r="P559" s="413"/>
      <c r="Q559" s="413"/>
      <c r="R559" s="413"/>
      <c r="S559" s="413"/>
      <c r="T559" s="413"/>
      <c r="U559" s="413"/>
      <c r="V559" s="413"/>
      <c r="W559" s="413"/>
      <c r="X559" s="413"/>
    </row>
    <row r="560" ht="14.25" customHeight="1">
      <c r="A560" s="413"/>
      <c r="B560" s="413"/>
      <c r="C560" s="413"/>
      <c r="D560" s="413"/>
      <c r="E560" s="413"/>
      <c r="F560" s="413"/>
      <c r="G560" s="413"/>
      <c r="H560" s="413"/>
      <c r="I560" s="413"/>
      <c r="J560" s="413"/>
      <c r="K560" s="413"/>
      <c r="L560" s="413"/>
      <c r="M560" s="413"/>
      <c r="N560" s="413"/>
      <c r="O560" s="413"/>
      <c r="P560" s="413"/>
      <c r="Q560" s="413"/>
      <c r="R560" s="413"/>
      <c r="S560" s="413"/>
      <c r="T560" s="413"/>
      <c r="U560" s="413"/>
      <c r="V560" s="413"/>
      <c r="W560" s="413"/>
      <c r="X560" s="413"/>
    </row>
    <row r="561" ht="14.25" customHeight="1">
      <c r="A561" s="413"/>
      <c r="B561" s="413"/>
      <c r="C561" s="413"/>
      <c r="D561" s="413"/>
      <c r="E561" s="413"/>
      <c r="F561" s="413"/>
      <c r="G561" s="413"/>
      <c r="H561" s="413"/>
      <c r="I561" s="413"/>
      <c r="J561" s="413"/>
      <c r="K561" s="413"/>
      <c r="L561" s="413"/>
      <c r="M561" s="413"/>
      <c r="N561" s="413"/>
      <c r="O561" s="413"/>
      <c r="P561" s="413"/>
      <c r="Q561" s="413"/>
      <c r="R561" s="413"/>
      <c r="S561" s="413"/>
      <c r="T561" s="413"/>
      <c r="U561" s="413"/>
      <c r="V561" s="413"/>
      <c r="W561" s="413"/>
      <c r="X561" s="413"/>
    </row>
    <row r="562" ht="14.25" customHeight="1">
      <c r="A562" s="413"/>
      <c r="B562" s="413"/>
      <c r="C562" s="413"/>
      <c r="D562" s="413"/>
      <c r="E562" s="413"/>
      <c r="F562" s="413"/>
      <c r="G562" s="413"/>
      <c r="H562" s="413"/>
      <c r="I562" s="413"/>
      <c r="J562" s="413"/>
      <c r="K562" s="413"/>
      <c r="L562" s="413"/>
      <c r="M562" s="413"/>
      <c r="N562" s="413"/>
      <c r="O562" s="413"/>
      <c r="P562" s="413"/>
      <c r="Q562" s="413"/>
      <c r="R562" s="413"/>
      <c r="S562" s="413"/>
      <c r="T562" s="413"/>
      <c r="U562" s="413"/>
      <c r="V562" s="413"/>
      <c r="W562" s="413"/>
      <c r="X562" s="413"/>
    </row>
    <row r="563" ht="14.25" customHeight="1">
      <c r="A563" s="413"/>
      <c r="B563" s="413"/>
      <c r="C563" s="413"/>
      <c r="D563" s="413"/>
      <c r="E563" s="413"/>
      <c r="F563" s="413"/>
      <c r="G563" s="413"/>
      <c r="H563" s="413"/>
      <c r="I563" s="413"/>
      <c r="J563" s="413"/>
      <c r="K563" s="413"/>
      <c r="L563" s="413"/>
      <c r="M563" s="413"/>
      <c r="N563" s="413"/>
      <c r="O563" s="413"/>
      <c r="P563" s="413"/>
      <c r="Q563" s="413"/>
      <c r="R563" s="413"/>
      <c r="S563" s="413"/>
      <c r="T563" s="413"/>
      <c r="U563" s="413"/>
      <c r="V563" s="413"/>
      <c r="W563" s="413"/>
      <c r="X563" s="413"/>
    </row>
    <row r="564" ht="14.25" customHeight="1">
      <c r="A564" s="413"/>
      <c r="B564" s="413"/>
      <c r="C564" s="413"/>
      <c r="D564" s="413"/>
      <c r="E564" s="413"/>
      <c r="F564" s="413"/>
      <c r="G564" s="413"/>
      <c r="H564" s="413"/>
      <c r="I564" s="413"/>
      <c r="J564" s="413"/>
      <c r="K564" s="413"/>
      <c r="L564" s="413"/>
      <c r="M564" s="413"/>
      <c r="N564" s="413"/>
      <c r="O564" s="413"/>
      <c r="P564" s="413"/>
      <c r="Q564" s="413"/>
      <c r="R564" s="413"/>
      <c r="S564" s="413"/>
      <c r="T564" s="413"/>
      <c r="U564" s="413"/>
      <c r="V564" s="413"/>
      <c r="W564" s="413"/>
      <c r="X564" s="413"/>
    </row>
    <row r="565" ht="14.25" customHeight="1">
      <c r="A565" s="413"/>
      <c r="B565" s="413"/>
      <c r="C565" s="413"/>
      <c r="D565" s="413"/>
      <c r="E565" s="413"/>
      <c r="F565" s="413"/>
      <c r="G565" s="413"/>
      <c r="H565" s="413"/>
      <c r="I565" s="413"/>
      <c r="J565" s="413"/>
      <c r="K565" s="413"/>
      <c r="L565" s="413"/>
      <c r="M565" s="413"/>
      <c r="N565" s="413"/>
      <c r="O565" s="413"/>
      <c r="P565" s="413"/>
      <c r="Q565" s="413"/>
      <c r="R565" s="413"/>
      <c r="S565" s="413"/>
      <c r="T565" s="413"/>
      <c r="U565" s="413"/>
      <c r="V565" s="413"/>
      <c r="W565" s="413"/>
      <c r="X565" s="413"/>
    </row>
    <row r="566" ht="14.25" customHeight="1">
      <c r="A566" s="413"/>
      <c r="B566" s="413"/>
      <c r="C566" s="413"/>
      <c r="D566" s="413"/>
      <c r="E566" s="413"/>
      <c r="F566" s="413"/>
      <c r="G566" s="413"/>
      <c r="H566" s="413"/>
      <c r="I566" s="413"/>
      <c r="J566" s="413"/>
      <c r="K566" s="413"/>
      <c r="L566" s="413"/>
      <c r="M566" s="413"/>
      <c r="N566" s="413"/>
      <c r="O566" s="413"/>
      <c r="P566" s="413"/>
      <c r="Q566" s="413"/>
      <c r="R566" s="413"/>
      <c r="S566" s="413"/>
      <c r="T566" s="413"/>
      <c r="U566" s="413"/>
      <c r="V566" s="413"/>
      <c r="W566" s="413"/>
      <c r="X566" s="413"/>
    </row>
    <row r="567" ht="14.25" customHeight="1">
      <c r="A567" s="413"/>
      <c r="B567" s="413"/>
      <c r="C567" s="413"/>
      <c r="D567" s="413"/>
      <c r="E567" s="413"/>
      <c r="F567" s="413"/>
      <c r="G567" s="413"/>
      <c r="H567" s="413"/>
      <c r="I567" s="413"/>
      <c r="J567" s="413"/>
      <c r="K567" s="413"/>
      <c r="L567" s="413"/>
      <c r="M567" s="413"/>
      <c r="N567" s="413"/>
      <c r="O567" s="413"/>
      <c r="P567" s="413"/>
      <c r="Q567" s="413"/>
      <c r="R567" s="413"/>
      <c r="S567" s="413"/>
      <c r="T567" s="413"/>
      <c r="U567" s="413"/>
      <c r="V567" s="413"/>
      <c r="W567" s="413"/>
      <c r="X567" s="413"/>
    </row>
    <row r="568" ht="14.25" customHeight="1">
      <c r="A568" s="413"/>
      <c r="B568" s="413"/>
      <c r="C568" s="413"/>
      <c r="D568" s="413"/>
      <c r="E568" s="413"/>
      <c r="F568" s="413"/>
      <c r="G568" s="413"/>
      <c r="H568" s="413"/>
      <c r="I568" s="413"/>
      <c r="J568" s="413"/>
      <c r="K568" s="413"/>
      <c r="L568" s="413"/>
      <c r="M568" s="413"/>
      <c r="N568" s="413"/>
      <c r="O568" s="413"/>
      <c r="P568" s="413"/>
      <c r="Q568" s="413"/>
      <c r="R568" s="413"/>
      <c r="S568" s="413"/>
      <c r="T568" s="413"/>
      <c r="U568" s="413"/>
      <c r="V568" s="413"/>
      <c r="W568" s="413"/>
      <c r="X568" s="413"/>
    </row>
    <row r="569" ht="14.25" customHeight="1">
      <c r="A569" s="413"/>
      <c r="B569" s="413"/>
      <c r="C569" s="413"/>
      <c r="D569" s="413"/>
      <c r="E569" s="413"/>
      <c r="F569" s="413"/>
      <c r="G569" s="413"/>
      <c r="H569" s="413"/>
      <c r="I569" s="413"/>
      <c r="J569" s="413"/>
      <c r="K569" s="413"/>
      <c r="L569" s="413"/>
      <c r="M569" s="413"/>
      <c r="N569" s="413"/>
      <c r="O569" s="413"/>
      <c r="P569" s="413"/>
      <c r="Q569" s="413"/>
      <c r="R569" s="413"/>
      <c r="S569" s="413"/>
      <c r="T569" s="413"/>
      <c r="U569" s="413"/>
      <c r="V569" s="413"/>
      <c r="W569" s="413"/>
      <c r="X569" s="413"/>
    </row>
    <row r="570" ht="14.25" customHeight="1">
      <c r="A570" s="413"/>
      <c r="B570" s="413"/>
      <c r="C570" s="413"/>
      <c r="D570" s="413"/>
      <c r="E570" s="413"/>
      <c r="F570" s="413"/>
      <c r="G570" s="413"/>
      <c r="H570" s="413"/>
      <c r="I570" s="413"/>
      <c r="J570" s="413"/>
      <c r="K570" s="413"/>
      <c r="L570" s="413"/>
      <c r="M570" s="413"/>
      <c r="N570" s="413"/>
      <c r="O570" s="413"/>
      <c r="P570" s="413"/>
      <c r="Q570" s="413"/>
      <c r="R570" s="413"/>
      <c r="S570" s="413"/>
      <c r="T570" s="413"/>
      <c r="U570" s="413"/>
      <c r="V570" s="413"/>
      <c r="W570" s="413"/>
      <c r="X570" s="413"/>
    </row>
    <row r="571" ht="14.25" customHeight="1">
      <c r="A571" s="413"/>
      <c r="B571" s="413"/>
      <c r="C571" s="413"/>
      <c r="D571" s="413"/>
      <c r="E571" s="413"/>
      <c r="F571" s="413"/>
      <c r="G571" s="413"/>
      <c r="H571" s="413"/>
      <c r="I571" s="413"/>
      <c r="J571" s="413"/>
      <c r="K571" s="413"/>
      <c r="L571" s="413"/>
      <c r="M571" s="413"/>
      <c r="N571" s="413"/>
      <c r="O571" s="413"/>
      <c r="P571" s="413"/>
      <c r="Q571" s="413"/>
      <c r="R571" s="413"/>
      <c r="S571" s="413"/>
      <c r="T571" s="413"/>
      <c r="U571" s="413"/>
      <c r="V571" s="413"/>
      <c r="W571" s="413"/>
      <c r="X571" s="413"/>
    </row>
    <row r="572" ht="14.25" customHeight="1">
      <c r="A572" s="413"/>
      <c r="B572" s="413"/>
      <c r="C572" s="413"/>
      <c r="D572" s="413"/>
      <c r="E572" s="413"/>
      <c r="F572" s="413"/>
      <c r="G572" s="413"/>
      <c r="H572" s="413"/>
      <c r="I572" s="413"/>
      <c r="J572" s="413"/>
      <c r="K572" s="413"/>
      <c r="L572" s="413"/>
      <c r="M572" s="413"/>
      <c r="N572" s="413"/>
      <c r="O572" s="413"/>
      <c r="P572" s="413"/>
      <c r="Q572" s="413"/>
      <c r="R572" s="413"/>
      <c r="S572" s="413"/>
      <c r="T572" s="413"/>
      <c r="U572" s="413"/>
      <c r="V572" s="413"/>
      <c r="W572" s="413"/>
      <c r="X572" s="413"/>
    </row>
    <row r="573" ht="14.25" customHeight="1">
      <c r="A573" s="413"/>
      <c r="B573" s="413"/>
      <c r="C573" s="413"/>
      <c r="D573" s="413"/>
      <c r="E573" s="413"/>
      <c r="F573" s="413"/>
      <c r="G573" s="413"/>
      <c r="H573" s="413"/>
      <c r="I573" s="413"/>
      <c r="J573" s="413"/>
      <c r="K573" s="413"/>
      <c r="L573" s="413"/>
      <c r="M573" s="413"/>
      <c r="N573" s="413"/>
      <c r="O573" s="413"/>
      <c r="P573" s="413"/>
      <c r="Q573" s="413"/>
      <c r="R573" s="413"/>
      <c r="S573" s="413"/>
      <c r="T573" s="413"/>
      <c r="U573" s="413"/>
      <c r="V573" s="413"/>
      <c r="W573" s="413"/>
      <c r="X573" s="413"/>
    </row>
    <row r="574" ht="14.25" customHeight="1">
      <c r="A574" s="413"/>
      <c r="B574" s="413"/>
      <c r="C574" s="413"/>
      <c r="D574" s="413"/>
      <c r="E574" s="413"/>
      <c r="F574" s="413"/>
      <c r="G574" s="413"/>
      <c r="H574" s="413"/>
      <c r="I574" s="413"/>
      <c r="J574" s="413"/>
      <c r="K574" s="413"/>
      <c r="L574" s="413"/>
      <c r="M574" s="413"/>
      <c r="N574" s="413"/>
      <c r="O574" s="413"/>
      <c r="P574" s="413"/>
      <c r="Q574" s="413"/>
      <c r="R574" s="413"/>
      <c r="S574" s="413"/>
      <c r="T574" s="413"/>
      <c r="U574" s="413"/>
      <c r="V574" s="413"/>
      <c r="W574" s="413"/>
      <c r="X574" s="413"/>
    </row>
    <row r="575" ht="14.25" customHeight="1">
      <c r="A575" s="413"/>
      <c r="B575" s="413"/>
      <c r="C575" s="413"/>
      <c r="D575" s="413"/>
      <c r="E575" s="413"/>
      <c r="F575" s="413"/>
      <c r="G575" s="413"/>
      <c r="H575" s="413"/>
      <c r="I575" s="413"/>
      <c r="J575" s="413"/>
      <c r="K575" s="413"/>
      <c r="L575" s="413"/>
      <c r="M575" s="413"/>
      <c r="N575" s="413"/>
      <c r="O575" s="413"/>
      <c r="P575" s="413"/>
      <c r="Q575" s="413"/>
      <c r="R575" s="413"/>
      <c r="S575" s="413"/>
      <c r="T575" s="413"/>
      <c r="U575" s="413"/>
      <c r="V575" s="413"/>
      <c r="W575" s="413"/>
      <c r="X575" s="413"/>
    </row>
    <row r="576" ht="14.25" customHeight="1">
      <c r="A576" s="413"/>
      <c r="B576" s="413"/>
      <c r="C576" s="413"/>
      <c r="D576" s="413"/>
      <c r="E576" s="413"/>
      <c r="F576" s="413"/>
      <c r="G576" s="413"/>
      <c r="H576" s="413"/>
      <c r="I576" s="413"/>
      <c r="J576" s="413"/>
      <c r="K576" s="413"/>
      <c r="L576" s="413"/>
      <c r="M576" s="413"/>
      <c r="N576" s="413"/>
      <c r="O576" s="413"/>
      <c r="P576" s="413"/>
      <c r="Q576" s="413"/>
      <c r="R576" s="413"/>
      <c r="S576" s="413"/>
      <c r="T576" s="413"/>
      <c r="U576" s="413"/>
      <c r="V576" s="413"/>
      <c r="W576" s="413"/>
      <c r="X576" s="413"/>
    </row>
    <row r="577" ht="14.25" customHeight="1">
      <c r="A577" s="413"/>
      <c r="B577" s="413"/>
      <c r="C577" s="413"/>
      <c r="D577" s="413"/>
      <c r="E577" s="413"/>
      <c r="F577" s="413"/>
      <c r="G577" s="413"/>
      <c r="H577" s="413"/>
      <c r="I577" s="413"/>
      <c r="J577" s="413"/>
      <c r="K577" s="413"/>
      <c r="L577" s="413"/>
      <c r="M577" s="413"/>
      <c r="N577" s="413"/>
      <c r="O577" s="413"/>
      <c r="P577" s="413"/>
      <c r="Q577" s="413"/>
      <c r="R577" s="413"/>
      <c r="S577" s="413"/>
      <c r="T577" s="413"/>
      <c r="U577" s="413"/>
      <c r="V577" s="413"/>
      <c r="W577" s="413"/>
      <c r="X577" s="413"/>
    </row>
    <row r="578" ht="14.25" customHeight="1">
      <c r="A578" s="413"/>
      <c r="B578" s="413"/>
      <c r="C578" s="413"/>
      <c r="D578" s="413"/>
      <c r="E578" s="413"/>
      <c r="F578" s="413"/>
      <c r="G578" s="413"/>
      <c r="H578" s="413"/>
      <c r="I578" s="413"/>
      <c r="J578" s="413"/>
      <c r="K578" s="413"/>
      <c r="L578" s="413"/>
      <c r="M578" s="413"/>
      <c r="N578" s="413"/>
      <c r="O578" s="413"/>
      <c r="P578" s="413"/>
      <c r="Q578" s="413"/>
      <c r="R578" s="413"/>
      <c r="S578" s="413"/>
      <c r="T578" s="413"/>
      <c r="U578" s="413"/>
      <c r="V578" s="413"/>
      <c r="W578" s="413"/>
      <c r="X578" s="413"/>
    </row>
    <row r="579" ht="14.25" customHeight="1">
      <c r="A579" s="413"/>
      <c r="B579" s="413"/>
      <c r="C579" s="413"/>
      <c r="D579" s="413"/>
      <c r="E579" s="413"/>
      <c r="F579" s="413"/>
      <c r="G579" s="413"/>
      <c r="H579" s="413"/>
      <c r="I579" s="413"/>
      <c r="J579" s="413"/>
      <c r="K579" s="413"/>
      <c r="L579" s="413"/>
      <c r="M579" s="413"/>
      <c r="N579" s="413"/>
      <c r="O579" s="413"/>
      <c r="P579" s="413"/>
      <c r="Q579" s="413"/>
      <c r="R579" s="413"/>
      <c r="S579" s="413"/>
      <c r="T579" s="413"/>
      <c r="U579" s="413"/>
      <c r="V579" s="413"/>
      <c r="W579" s="413"/>
      <c r="X579" s="413"/>
    </row>
    <row r="580" ht="14.25" customHeight="1">
      <c r="A580" s="413"/>
      <c r="B580" s="413"/>
      <c r="C580" s="413"/>
      <c r="D580" s="413"/>
      <c r="E580" s="413"/>
      <c r="F580" s="413"/>
      <c r="G580" s="413"/>
      <c r="H580" s="413"/>
      <c r="I580" s="413"/>
      <c r="J580" s="413"/>
      <c r="K580" s="413"/>
      <c r="L580" s="413"/>
      <c r="M580" s="413"/>
      <c r="N580" s="413"/>
      <c r="O580" s="413"/>
      <c r="P580" s="413"/>
      <c r="Q580" s="413"/>
      <c r="R580" s="413"/>
      <c r="S580" s="413"/>
      <c r="T580" s="413"/>
      <c r="U580" s="413"/>
      <c r="V580" s="413"/>
      <c r="W580" s="413"/>
      <c r="X580" s="413"/>
    </row>
    <row r="581" ht="14.25" customHeight="1">
      <c r="A581" s="413"/>
      <c r="B581" s="413"/>
      <c r="C581" s="413"/>
      <c r="D581" s="413"/>
      <c r="E581" s="413"/>
      <c r="F581" s="413"/>
      <c r="G581" s="413"/>
      <c r="H581" s="413"/>
      <c r="I581" s="413"/>
      <c r="J581" s="413"/>
      <c r="K581" s="413"/>
      <c r="L581" s="413"/>
      <c r="M581" s="413"/>
      <c r="N581" s="413"/>
      <c r="O581" s="413"/>
      <c r="P581" s="413"/>
      <c r="Q581" s="413"/>
      <c r="R581" s="413"/>
      <c r="S581" s="413"/>
      <c r="T581" s="413"/>
      <c r="U581" s="413"/>
      <c r="V581" s="413"/>
      <c r="W581" s="413"/>
      <c r="X581" s="413"/>
    </row>
    <row r="582" ht="14.25" customHeight="1">
      <c r="A582" s="413"/>
      <c r="B582" s="413"/>
      <c r="C582" s="413"/>
      <c r="D582" s="413"/>
      <c r="E582" s="413"/>
      <c r="F582" s="413"/>
      <c r="G582" s="413"/>
      <c r="H582" s="413"/>
      <c r="I582" s="413"/>
      <c r="J582" s="413"/>
      <c r="K582" s="413"/>
      <c r="L582" s="413"/>
      <c r="M582" s="413"/>
      <c r="N582" s="413"/>
      <c r="O582" s="413"/>
      <c r="P582" s="413"/>
      <c r="Q582" s="413"/>
      <c r="R582" s="413"/>
      <c r="S582" s="413"/>
      <c r="T582" s="413"/>
      <c r="U582" s="413"/>
      <c r="V582" s="413"/>
      <c r="W582" s="413"/>
      <c r="X582" s="413"/>
    </row>
    <row r="583" ht="14.25" customHeight="1">
      <c r="A583" s="413"/>
      <c r="B583" s="413"/>
      <c r="C583" s="413"/>
      <c r="D583" s="413"/>
      <c r="E583" s="413"/>
      <c r="F583" s="413"/>
      <c r="G583" s="413"/>
      <c r="H583" s="413"/>
      <c r="I583" s="413"/>
      <c r="J583" s="413"/>
      <c r="K583" s="413"/>
      <c r="L583" s="413"/>
      <c r="M583" s="413"/>
      <c r="N583" s="413"/>
      <c r="O583" s="413"/>
      <c r="P583" s="413"/>
      <c r="Q583" s="413"/>
      <c r="R583" s="413"/>
      <c r="S583" s="413"/>
      <c r="T583" s="413"/>
      <c r="U583" s="413"/>
      <c r="V583" s="413"/>
      <c r="W583" s="413"/>
      <c r="X583" s="413"/>
    </row>
    <row r="584" ht="14.25" customHeight="1">
      <c r="A584" s="413"/>
      <c r="B584" s="413"/>
      <c r="C584" s="413"/>
      <c r="D584" s="413"/>
      <c r="E584" s="413"/>
      <c r="F584" s="413"/>
      <c r="G584" s="413"/>
      <c r="H584" s="413"/>
      <c r="I584" s="413"/>
      <c r="J584" s="413"/>
      <c r="K584" s="413"/>
      <c r="L584" s="413"/>
      <c r="M584" s="413"/>
      <c r="N584" s="413"/>
      <c r="O584" s="413"/>
      <c r="P584" s="413"/>
      <c r="Q584" s="413"/>
      <c r="R584" s="413"/>
      <c r="S584" s="413"/>
      <c r="T584" s="413"/>
      <c r="U584" s="413"/>
      <c r="V584" s="413"/>
      <c r="W584" s="413"/>
      <c r="X584" s="413"/>
    </row>
    <row r="585" ht="14.25" customHeight="1">
      <c r="A585" s="413"/>
      <c r="B585" s="413"/>
      <c r="C585" s="413"/>
      <c r="D585" s="413"/>
      <c r="E585" s="413"/>
      <c r="F585" s="413"/>
      <c r="G585" s="413"/>
      <c r="H585" s="413"/>
      <c r="I585" s="413"/>
      <c r="J585" s="413"/>
      <c r="K585" s="413"/>
      <c r="L585" s="413"/>
      <c r="M585" s="413"/>
      <c r="N585" s="413"/>
      <c r="O585" s="413"/>
      <c r="P585" s="413"/>
      <c r="Q585" s="413"/>
      <c r="R585" s="413"/>
      <c r="S585" s="413"/>
      <c r="T585" s="413"/>
      <c r="U585" s="413"/>
      <c r="V585" s="413"/>
      <c r="W585" s="413"/>
      <c r="X585" s="413"/>
    </row>
    <row r="586" ht="14.25" customHeight="1">
      <c r="A586" s="413"/>
      <c r="B586" s="413"/>
      <c r="C586" s="413"/>
      <c r="D586" s="413"/>
      <c r="E586" s="413"/>
      <c r="F586" s="413"/>
      <c r="G586" s="413"/>
      <c r="H586" s="413"/>
      <c r="I586" s="413"/>
      <c r="J586" s="413"/>
      <c r="K586" s="413"/>
      <c r="L586" s="413"/>
      <c r="M586" s="413"/>
      <c r="N586" s="413"/>
      <c r="O586" s="413"/>
      <c r="P586" s="413"/>
      <c r="Q586" s="413"/>
      <c r="R586" s="413"/>
      <c r="S586" s="413"/>
      <c r="T586" s="413"/>
      <c r="U586" s="413"/>
      <c r="V586" s="413"/>
      <c r="W586" s="413"/>
      <c r="X586" s="413"/>
    </row>
    <row r="587" ht="14.25" customHeight="1">
      <c r="A587" s="413"/>
      <c r="B587" s="413"/>
      <c r="C587" s="413"/>
      <c r="D587" s="413"/>
      <c r="E587" s="413"/>
      <c r="F587" s="413"/>
      <c r="G587" s="413"/>
      <c r="H587" s="413"/>
      <c r="I587" s="413"/>
      <c r="J587" s="413"/>
      <c r="K587" s="413"/>
      <c r="L587" s="413"/>
      <c r="M587" s="413"/>
      <c r="N587" s="413"/>
      <c r="O587" s="413"/>
      <c r="P587" s="413"/>
      <c r="Q587" s="413"/>
      <c r="R587" s="413"/>
      <c r="S587" s="413"/>
      <c r="T587" s="413"/>
      <c r="U587" s="413"/>
      <c r="V587" s="413"/>
      <c r="W587" s="413"/>
      <c r="X587" s="413"/>
    </row>
    <row r="588" ht="14.25" customHeight="1">
      <c r="A588" s="413"/>
      <c r="B588" s="413"/>
      <c r="C588" s="413"/>
      <c r="D588" s="413"/>
      <c r="E588" s="413"/>
      <c r="F588" s="413"/>
      <c r="G588" s="413"/>
      <c r="H588" s="413"/>
      <c r="I588" s="413"/>
      <c r="J588" s="413"/>
      <c r="K588" s="413"/>
      <c r="L588" s="413"/>
      <c r="M588" s="413"/>
      <c r="N588" s="413"/>
      <c r="O588" s="413"/>
      <c r="P588" s="413"/>
      <c r="Q588" s="413"/>
      <c r="R588" s="413"/>
      <c r="S588" s="413"/>
      <c r="T588" s="413"/>
      <c r="U588" s="413"/>
      <c r="V588" s="413"/>
      <c r="W588" s="413"/>
      <c r="X588" s="413"/>
    </row>
    <row r="589" ht="14.25" customHeight="1">
      <c r="A589" s="413"/>
      <c r="B589" s="413"/>
      <c r="C589" s="413"/>
      <c r="D589" s="413"/>
      <c r="E589" s="413"/>
      <c r="F589" s="413"/>
      <c r="G589" s="413"/>
      <c r="H589" s="413"/>
      <c r="I589" s="413"/>
      <c r="J589" s="413"/>
      <c r="K589" s="413"/>
      <c r="L589" s="413"/>
      <c r="M589" s="413"/>
      <c r="N589" s="413"/>
      <c r="O589" s="413"/>
      <c r="P589" s="413"/>
      <c r="Q589" s="413"/>
      <c r="R589" s="413"/>
      <c r="S589" s="413"/>
      <c r="T589" s="413"/>
      <c r="U589" s="413"/>
      <c r="V589" s="413"/>
      <c r="W589" s="413"/>
      <c r="X589" s="413"/>
    </row>
    <row r="590" ht="14.25" customHeight="1">
      <c r="A590" s="413"/>
      <c r="B590" s="413"/>
      <c r="C590" s="413"/>
      <c r="D590" s="413"/>
      <c r="E590" s="413"/>
      <c r="F590" s="413"/>
      <c r="G590" s="413"/>
      <c r="H590" s="413"/>
      <c r="I590" s="413"/>
      <c r="J590" s="413"/>
      <c r="K590" s="413"/>
      <c r="L590" s="413"/>
      <c r="M590" s="413"/>
      <c r="N590" s="413"/>
      <c r="O590" s="413"/>
      <c r="P590" s="413"/>
      <c r="Q590" s="413"/>
      <c r="R590" s="413"/>
      <c r="S590" s="413"/>
      <c r="T590" s="413"/>
      <c r="U590" s="413"/>
      <c r="V590" s="413"/>
      <c r="W590" s="413"/>
      <c r="X590" s="413"/>
    </row>
    <row r="591" ht="14.25" customHeight="1">
      <c r="A591" s="413"/>
      <c r="B591" s="413"/>
      <c r="C591" s="413"/>
      <c r="D591" s="413"/>
      <c r="E591" s="413"/>
      <c r="F591" s="413"/>
      <c r="G591" s="413"/>
      <c r="H591" s="413"/>
      <c r="I591" s="413"/>
      <c r="J591" s="413"/>
      <c r="K591" s="413"/>
      <c r="L591" s="413"/>
      <c r="M591" s="413"/>
      <c r="N591" s="413"/>
      <c r="O591" s="413"/>
      <c r="P591" s="413"/>
      <c r="Q591" s="413"/>
      <c r="R591" s="413"/>
      <c r="S591" s="413"/>
      <c r="T591" s="413"/>
      <c r="U591" s="413"/>
      <c r="V591" s="413"/>
      <c r="W591" s="413"/>
      <c r="X591" s="413"/>
    </row>
    <row r="592" ht="14.25" customHeight="1">
      <c r="A592" s="413"/>
      <c r="B592" s="413"/>
      <c r="C592" s="413"/>
      <c r="D592" s="413"/>
      <c r="E592" s="413"/>
      <c r="F592" s="413"/>
      <c r="G592" s="413"/>
      <c r="H592" s="413"/>
      <c r="I592" s="413"/>
      <c r="J592" s="413"/>
      <c r="K592" s="413"/>
      <c r="L592" s="413"/>
      <c r="M592" s="413"/>
      <c r="N592" s="413"/>
      <c r="O592" s="413"/>
      <c r="P592" s="413"/>
      <c r="Q592" s="413"/>
      <c r="R592" s="413"/>
      <c r="S592" s="413"/>
      <c r="T592" s="413"/>
      <c r="U592" s="413"/>
      <c r="V592" s="413"/>
      <c r="W592" s="413"/>
      <c r="X592" s="413"/>
    </row>
    <row r="593" ht="14.25" customHeight="1">
      <c r="A593" s="413"/>
      <c r="B593" s="413"/>
      <c r="C593" s="413"/>
      <c r="D593" s="413"/>
      <c r="E593" s="413"/>
      <c r="F593" s="413"/>
      <c r="G593" s="413"/>
      <c r="H593" s="413"/>
      <c r="I593" s="413"/>
      <c r="J593" s="413"/>
      <c r="K593" s="413"/>
      <c r="L593" s="413"/>
      <c r="M593" s="413"/>
      <c r="N593" s="413"/>
      <c r="O593" s="413"/>
      <c r="P593" s="413"/>
      <c r="Q593" s="413"/>
      <c r="R593" s="413"/>
      <c r="S593" s="413"/>
      <c r="T593" s="413"/>
      <c r="U593" s="413"/>
      <c r="V593" s="413"/>
      <c r="W593" s="413"/>
      <c r="X593" s="413"/>
    </row>
    <row r="594" ht="14.25" customHeight="1">
      <c r="A594" s="413"/>
      <c r="B594" s="413"/>
      <c r="C594" s="413"/>
      <c r="D594" s="413"/>
      <c r="E594" s="413"/>
      <c r="F594" s="413"/>
      <c r="G594" s="413"/>
      <c r="H594" s="413"/>
      <c r="I594" s="413"/>
      <c r="J594" s="413"/>
      <c r="K594" s="413"/>
      <c r="L594" s="413"/>
      <c r="M594" s="413"/>
      <c r="N594" s="413"/>
      <c r="O594" s="413"/>
      <c r="P594" s="413"/>
      <c r="Q594" s="413"/>
      <c r="R594" s="413"/>
      <c r="S594" s="413"/>
      <c r="T594" s="413"/>
      <c r="U594" s="413"/>
      <c r="V594" s="413"/>
      <c r="W594" s="413"/>
      <c r="X594" s="413"/>
    </row>
    <row r="595" ht="14.25" customHeight="1">
      <c r="A595" s="413"/>
      <c r="B595" s="413"/>
      <c r="C595" s="413"/>
      <c r="D595" s="413"/>
      <c r="E595" s="413"/>
      <c r="F595" s="413"/>
      <c r="G595" s="413"/>
      <c r="H595" s="413"/>
      <c r="I595" s="413"/>
      <c r="J595" s="413"/>
      <c r="K595" s="413"/>
      <c r="L595" s="413"/>
      <c r="M595" s="413"/>
      <c r="N595" s="413"/>
      <c r="O595" s="413"/>
      <c r="P595" s="413"/>
      <c r="Q595" s="413"/>
      <c r="R595" s="413"/>
      <c r="S595" s="413"/>
      <c r="T595" s="413"/>
      <c r="U595" s="413"/>
      <c r="V595" s="413"/>
      <c r="W595" s="413"/>
      <c r="X595" s="413"/>
    </row>
    <row r="596" ht="14.25" customHeight="1">
      <c r="A596" s="413"/>
      <c r="B596" s="413"/>
      <c r="C596" s="413"/>
      <c r="D596" s="413"/>
      <c r="E596" s="413"/>
      <c r="F596" s="413"/>
      <c r="G596" s="413"/>
      <c r="H596" s="413"/>
      <c r="I596" s="413"/>
      <c r="J596" s="413"/>
      <c r="K596" s="413"/>
      <c r="L596" s="413"/>
      <c r="M596" s="413"/>
      <c r="N596" s="413"/>
      <c r="O596" s="413"/>
      <c r="P596" s="413"/>
      <c r="Q596" s="413"/>
      <c r="R596" s="413"/>
      <c r="S596" s="413"/>
      <c r="T596" s="413"/>
      <c r="U596" s="413"/>
      <c r="V596" s="413"/>
      <c r="W596" s="413"/>
      <c r="X596" s="413"/>
    </row>
    <row r="597" ht="14.25" customHeight="1">
      <c r="A597" s="413"/>
      <c r="B597" s="413"/>
      <c r="C597" s="413"/>
      <c r="D597" s="413"/>
      <c r="E597" s="413"/>
      <c r="F597" s="413"/>
      <c r="G597" s="413"/>
      <c r="H597" s="413"/>
      <c r="I597" s="413"/>
      <c r="J597" s="413"/>
      <c r="K597" s="413"/>
      <c r="L597" s="413"/>
      <c r="M597" s="413"/>
      <c r="N597" s="413"/>
      <c r="O597" s="413"/>
      <c r="P597" s="413"/>
      <c r="Q597" s="413"/>
      <c r="R597" s="413"/>
      <c r="S597" s="413"/>
      <c r="T597" s="413"/>
      <c r="U597" s="413"/>
      <c r="V597" s="413"/>
      <c r="W597" s="413"/>
      <c r="X597" s="413"/>
    </row>
    <row r="598" ht="14.25" customHeight="1">
      <c r="A598" s="413"/>
      <c r="B598" s="413"/>
      <c r="C598" s="413"/>
      <c r="D598" s="413"/>
      <c r="E598" s="413"/>
      <c r="F598" s="413"/>
      <c r="G598" s="413"/>
      <c r="H598" s="413"/>
      <c r="I598" s="413"/>
      <c r="J598" s="413"/>
      <c r="K598" s="413"/>
      <c r="L598" s="413"/>
      <c r="M598" s="413"/>
      <c r="N598" s="413"/>
      <c r="O598" s="413"/>
      <c r="P598" s="413"/>
      <c r="Q598" s="413"/>
      <c r="R598" s="413"/>
      <c r="S598" s="413"/>
      <c r="T598" s="413"/>
      <c r="U598" s="413"/>
      <c r="V598" s="413"/>
      <c r="W598" s="413"/>
      <c r="X598" s="413"/>
    </row>
    <row r="599" ht="14.25" customHeight="1">
      <c r="A599" s="413"/>
      <c r="B599" s="413"/>
      <c r="C599" s="413"/>
      <c r="D599" s="413"/>
      <c r="E599" s="413"/>
      <c r="F599" s="413"/>
      <c r="G599" s="413"/>
      <c r="H599" s="413"/>
      <c r="I599" s="413"/>
      <c r="J599" s="413"/>
      <c r="K599" s="413"/>
      <c r="L599" s="413"/>
      <c r="M599" s="413"/>
      <c r="N599" s="413"/>
      <c r="O599" s="413"/>
      <c r="P599" s="413"/>
      <c r="Q599" s="413"/>
      <c r="R599" s="413"/>
      <c r="S599" s="413"/>
      <c r="T599" s="413"/>
      <c r="U599" s="413"/>
      <c r="V599" s="413"/>
      <c r="W599" s="413"/>
      <c r="X599" s="413"/>
    </row>
    <row r="600" ht="14.25" customHeight="1">
      <c r="A600" s="413"/>
      <c r="B600" s="413"/>
      <c r="C600" s="413"/>
      <c r="D600" s="413"/>
      <c r="E600" s="413"/>
      <c r="F600" s="413"/>
      <c r="G600" s="413"/>
      <c r="H600" s="413"/>
      <c r="I600" s="413"/>
      <c r="J600" s="413"/>
      <c r="K600" s="413"/>
      <c r="L600" s="413"/>
      <c r="M600" s="413"/>
      <c r="N600" s="413"/>
      <c r="O600" s="413"/>
      <c r="P600" s="413"/>
      <c r="Q600" s="413"/>
      <c r="R600" s="413"/>
      <c r="S600" s="413"/>
      <c r="T600" s="413"/>
      <c r="U600" s="413"/>
      <c r="V600" s="413"/>
      <c r="W600" s="413"/>
      <c r="X600" s="413"/>
    </row>
    <row r="601" ht="14.25" customHeight="1">
      <c r="A601" s="413"/>
      <c r="B601" s="413"/>
      <c r="C601" s="413"/>
      <c r="D601" s="413"/>
      <c r="E601" s="413"/>
      <c r="F601" s="413"/>
      <c r="G601" s="413"/>
      <c r="H601" s="413"/>
      <c r="I601" s="413"/>
      <c r="J601" s="413"/>
      <c r="K601" s="413"/>
      <c r="L601" s="413"/>
      <c r="M601" s="413"/>
      <c r="N601" s="413"/>
      <c r="O601" s="413"/>
      <c r="P601" s="413"/>
      <c r="Q601" s="413"/>
      <c r="R601" s="413"/>
      <c r="S601" s="413"/>
      <c r="T601" s="413"/>
      <c r="U601" s="413"/>
      <c r="V601" s="413"/>
      <c r="W601" s="413"/>
      <c r="X601" s="413"/>
    </row>
    <row r="602" ht="14.25" customHeight="1">
      <c r="A602" s="413"/>
      <c r="B602" s="413"/>
      <c r="C602" s="413"/>
      <c r="D602" s="413"/>
      <c r="E602" s="413"/>
      <c r="F602" s="413"/>
      <c r="G602" s="413"/>
      <c r="H602" s="413"/>
      <c r="I602" s="413"/>
      <c r="J602" s="413"/>
      <c r="K602" s="413"/>
      <c r="L602" s="413"/>
      <c r="M602" s="413"/>
      <c r="N602" s="413"/>
      <c r="O602" s="413"/>
      <c r="P602" s="413"/>
      <c r="Q602" s="413"/>
      <c r="R602" s="413"/>
      <c r="S602" s="413"/>
      <c r="T602" s="413"/>
      <c r="U602" s="413"/>
      <c r="V602" s="413"/>
      <c r="W602" s="413"/>
      <c r="X602" s="413"/>
    </row>
    <row r="603" ht="14.25" customHeight="1">
      <c r="A603" s="413"/>
      <c r="B603" s="413"/>
      <c r="C603" s="413"/>
      <c r="D603" s="413"/>
      <c r="E603" s="413"/>
      <c r="F603" s="413"/>
      <c r="G603" s="413"/>
      <c r="H603" s="413"/>
      <c r="I603" s="413"/>
      <c r="J603" s="413"/>
      <c r="K603" s="413"/>
      <c r="L603" s="413"/>
      <c r="M603" s="413"/>
      <c r="N603" s="413"/>
      <c r="O603" s="413"/>
      <c r="P603" s="413"/>
      <c r="Q603" s="413"/>
      <c r="R603" s="413"/>
      <c r="S603" s="413"/>
      <c r="T603" s="413"/>
      <c r="U603" s="413"/>
      <c r="V603" s="413"/>
      <c r="W603" s="413"/>
      <c r="X603" s="413"/>
    </row>
    <row r="604" ht="14.25" customHeight="1">
      <c r="A604" s="413"/>
      <c r="B604" s="413"/>
      <c r="C604" s="413"/>
      <c r="D604" s="413"/>
      <c r="E604" s="413"/>
      <c r="F604" s="413"/>
      <c r="G604" s="413"/>
      <c r="H604" s="413"/>
      <c r="I604" s="413"/>
      <c r="J604" s="413"/>
      <c r="K604" s="413"/>
      <c r="L604" s="413"/>
      <c r="M604" s="413"/>
      <c r="N604" s="413"/>
      <c r="O604" s="413"/>
      <c r="P604" s="413"/>
      <c r="Q604" s="413"/>
      <c r="R604" s="413"/>
      <c r="S604" s="413"/>
      <c r="T604" s="413"/>
      <c r="U604" s="413"/>
      <c r="V604" s="413"/>
      <c r="W604" s="413"/>
      <c r="X604" s="413"/>
    </row>
    <row r="605" ht="14.25" customHeight="1">
      <c r="A605" s="413"/>
      <c r="B605" s="413"/>
      <c r="C605" s="413"/>
      <c r="D605" s="413"/>
      <c r="E605" s="413"/>
      <c r="F605" s="413"/>
      <c r="G605" s="413"/>
      <c r="H605" s="413"/>
      <c r="I605" s="413"/>
      <c r="J605" s="413"/>
      <c r="K605" s="413"/>
      <c r="L605" s="413"/>
      <c r="M605" s="413"/>
      <c r="N605" s="413"/>
      <c r="O605" s="413"/>
      <c r="P605" s="413"/>
      <c r="Q605" s="413"/>
      <c r="R605" s="413"/>
      <c r="S605" s="413"/>
      <c r="T605" s="413"/>
      <c r="U605" s="413"/>
      <c r="V605" s="413"/>
      <c r="W605" s="413"/>
      <c r="X605" s="413"/>
    </row>
    <row r="606" ht="14.25" customHeight="1">
      <c r="A606" s="413"/>
      <c r="B606" s="413"/>
      <c r="C606" s="413"/>
      <c r="D606" s="413"/>
      <c r="E606" s="413"/>
      <c r="F606" s="413"/>
      <c r="G606" s="413"/>
      <c r="H606" s="413"/>
      <c r="I606" s="413"/>
      <c r="J606" s="413"/>
      <c r="K606" s="413"/>
      <c r="L606" s="413"/>
      <c r="M606" s="413"/>
      <c r="N606" s="413"/>
      <c r="O606" s="413"/>
      <c r="P606" s="413"/>
      <c r="Q606" s="413"/>
      <c r="R606" s="413"/>
      <c r="S606" s="413"/>
      <c r="T606" s="413"/>
      <c r="U606" s="413"/>
      <c r="V606" s="413"/>
      <c r="W606" s="413"/>
      <c r="X606" s="413"/>
    </row>
    <row r="607" ht="14.25" customHeight="1">
      <c r="A607" s="413"/>
      <c r="B607" s="413"/>
      <c r="C607" s="413"/>
      <c r="D607" s="413"/>
      <c r="E607" s="413"/>
      <c r="F607" s="413"/>
      <c r="G607" s="413"/>
      <c r="H607" s="413"/>
      <c r="I607" s="413"/>
      <c r="J607" s="413"/>
      <c r="K607" s="413"/>
      <c r="L607" s="413"/>
      <c r="M607" s="413"/>
      <c r="N607" s="413"/>
      <c r="O607" s="413"/>
      <c r="P607" s="413"/>
      <c r="Q607" s="413"/>
      <c r="R607" s="413"/>
      <c r="S607" s="413"/>
      <c r="T607" s="413"/>
      <c r="U607" s="413"/>
      <c r="V607" s="413"/>
      <c r="W607" s="413"/>
      <c r="X607" s="413"/>
    </row>
    <row r="608" ht="14.25" customHeight="1">
      <c r="A608" s="413"/>
      <c r="B608" s="413"/>
      <c r="C608" s="413"/>
      <c r="D608" s="413"/>
      <c r="E608" s="413"/>
      <c r="F608" s="413"/>
      <c r="G608" s="413"/>
      <c r="H608" s="413"/>
      <c r="I608" s="413"/>
      <c r="J608" s="413"/>
      <c r="K608" s="413"/>
      <c r="L608" s="413"/>
      <c r="M608" s="413"/>
      <c r="N608" s="413"/>
      <c r="O608" s="413"/>
      <c r="P608" s="413"/>
      <c r="Q608" s="413"/>
      <c r="R608" s="413"/>
      <c r="S608" s="413"/>
      <c r="T608" s="413"/>
      <c r="U608" s="413"/>
      <c r="V608" s="413"/>
      <c r="W608" s="413"/>
      <c r="X608" s="413"/>
    </row>
    <row r="609" ht="14.25" customHeight="1">
      <c r="A609" s="413"/>
      <c r="B609" s="413"/>
      <c r="C609" s="413"/>
      <c r="D609" s="413"/>
      <c r="E609" s="413"/>
      <c r="F609" s="413"/>
      <c r="G609" s="413"/>
      <c r="H609" s="413"/>
      <c r="I609" s="413"/>
      <c r="J609" s="413"/>
      <c r="K609" s="413"/>
      <c r="L609" s="413"/>
      <c r="M609" s="413"/>
      <c r="N609" s="413"/>
      <c r="O609" s="413"/>
      <c r="P609" s="413"/>
      <c r="Q609" s="413"/>
      <c r="R609" s="413"/>
      <c r="S609" s="413"/>
      <c r="T609" s="413"/>
      <c r="U609" s="413"/>
      <c r="V609" s="413"/>
      <c r="W609" s="413"/>
      <c r="X609" s="413"/>
    </row>
    <row r="610" ht="14.25" customHeight="1">
      <c r="A610" s="413"/>
      <c r="B610" s="413"/>
      <c r="C610" s="413"/>
      <c r="D610" s="413"/>
      <c r="E610" s="413"/>
      <c r="F610" s="413"/>
      <c r="G610" s="413"/>
      <c r="H610" s="413"/>
      <c r="I610" s="413"/>
      <c r="J610" s="413"/>
      <c r="K610" s="413"/>
      <c r="L610" s="413"/>
      <c r="M610" s="413"/>
      <c r="N610" s="413"/>
      <c r="O610" s="413"/>
      <c r="P610" s="413"/>
      <c r="Q610" s="413"/>
      <c r="R610" s="413"/>
      <c r="S610" s="413"/>
      <c r="T610" s="413"/>
      <c r="U610" s="413"/>
      <c r="V610" s="413"/>
      <c r="W610" s="413"/>
      <c r="X610" s="413"/>
    </row>
    <row r="611" ht="14.25" customHeight="1">
      <c r="A611" s="413"/>
      <c r="B611" s="413"/>
      <c r="C611" s="413"/>
      <c r="D611" s="413"/>
      <c r="E611" s="413"/>
      <c r="F611" s="413"/>
      <c r="G611" s="413"/>
      <c r="H611" s="413"/>
      <c r="I611" s="413"/>
      <c r="J611" s="413"/>
      <c r="K611" s="413"/>
      <c r="L611" s="413"/>
      <c r="M611" s="413"/>
      <c r="N611" s="413"/>
      <c r="O611" s="413"/>
      <c r="P611" s="413"/>
      <c r="Q611" s="413"/>
      <c r="R611" s="413"/>
      <c r="S611" s="413"/>
      <c r="T611" s="413"/>
      <c r="U611" s="413"/>
      <c r="V611" s="413"/>
      <c r="W611" s="413"/>
      <c r="X611" s="413"/>
    </row>
    <row r="612" ht="14.25" customHeight="1">
      <c r="A612" s="413"/>
      <c r="B612" s="413"/>
      <c r="C612" s="413"/>
      <c r="D612" s="413"/>
      <c r="E612" s="413"/>
      <c r="F612" s="413"/>
      <c r="G612" s="413"/>
      <c r="H612" s="413"/>
      <c r="I612" s="413"/>
      <c r="J612" s="413"/>
      <c r="K612" s="413"/>
      <c r="L612" s="413"/>
      <c r="M612" s="413"/>
      <c r="N612" s="413"/>
      <c r="O612" s="413"/>
      <c r="P612" s="413"/>
      <c r="Q612" s="413"/>
      <c r="R612" s="413"/>
      <c r="S612" s="413"/>
      <c r="T612" s="413"/>
      <c r="U612" s="413"/>
      <c r="V612" s="413"/>
      <c r="W612" s="413"/>
      <c r="X612" s="413"/>
    </row>
    <row r="613" ht="14.25" customHeight="1">
      <c r="A613" s="413"/>
      <c r="B613" s="413"/>
      <c r="C613" s="413"/>
      <c r="D613" s="413"/>
      <c r="E613" s="413"/>
      <c r="F613" s="413"/>
      <c r="G613" s="413"/>
      <c r="H613" s="413"/>
      <c r="I613" s="413"/>
      <c r="J613" s="413"/>
      <c r="K613" s="413"/>
      <c r="L613" s="413"/>
      <c r="M613" s="413"/>
      <c r="N613" s="413"/>
      <c r="O613" s="413"/>
      <c r="P613" s="413"/>
      <c r="Q613" s="413"/>
      <c r="R613" s="413"/>
      <c r="S613" s="413"/>
      <c r="T613" s="413"/>
      <c r="U613" s="413"/>
      <c r="V613" s="413"/>
      <c r="W613" s="413"/>
      <c r="X613" s="413"/>
    </row>
    <row r="614" ht="14.25" customHeight="1">
      <c r="A614" s="413"/>
      <c r="B614" s="413"/>
      <c r="C614" s="413"/>
      <c r="D614" s="413"/>
      <c r="E614" s="413"/>
      <c r="F614" s="413"/>
      <c r="G614" s="413"/>
      <c r="H614" s="413"/>
      <c r="I614" s="413"/>
      <c r="J614" s="413"/>
      <c r="K614" s="413"/>
      <c r="L614" s="413"/>
      <c r="M614" s="413"/>
      <c r="N614" s="413"/>
      <c r="O614" s="413"/>
      <c r="P614" s="413"/>
      <c r="Q614" s="413"/>
      <c r="R614" s="413"/>
      <c r="S614" s="413"/>
      <c r="T614" s="413"/>
      <c r="U614" s="413"/>
      <c r="V614" s="413"/>
      <c r="W614" s="413"/>
      <c r="X614" s="413"/>
    </row>
    <row r="615" ht="14.25" customHeight="1">
      <c r="A615" s="413"/>
      <c r="B615" s="413"/>
      <c r="C615" s="413"/>
      <c r="D615" s="413"/>
      <c r="E615" s="413"/>
      <c r="F615" s="413"/>
      <c r="G615" s="413"/>
      <c r="H615" s="413"/>
      <c r="I615" s="413"/>
      <c r="J615" s="413"/>
      <c r="K615" s="413"/>
      <c r="L615" s="413"/>
      <c r="M615" s="413"/>
      <c r="N615" s="413"/>
      <c r="O615" s="413"/>
      <c r="P615" s="413"/>
      <c r="Q615" s="413"/>
      <c r="R615" s="413"/>
      <c r="S615" s="413"/>
      <c r="T615" s="413"/>
      <c r="U615" s="413"/>
      <c r="V615" s="413"/>
      <c r="W615" s="413"/>
      <c r="X615" s="413"/>
    </row>
    <row r="616" ht="14.25" customHeight="1">
      <c r="A616" s="413"/>
      <c r="B616" s="413"/>
      <c r="C616" s="413"/>
      <c r="D616" s="413"/>
      <c r="E616" s="413"/>
      <c r="F616" s="413"/>
      <c r="G616" s="413"/>
      <c r="H616" s="413"/>
      <c r="I616" s="413"/>
      <c r="J616" s="413"/>
      <c r="K616" s="413"/>
      <c r="L616" s="413"/>
      <c r="M616" s="413"/>
      <c r="N616" s="413"/>
      <c r="O616" s="413"/>
      <c r="P616" s="413"/>
      <c r="Q616" s="413"/>
      <c r="R616" s="413"/>
      <c r="S616" s="413"/>
      <c r="T616" s="413"/>
      <c r="U616" s="413"/>
      <c r="V616" s="413"/>
      <c r="W616" s="413"/>
      <c r="X616" s="413"/>
    </row>
    <row r="617" ht="14.25" customHeight="1">
      <c r="A617" s="413"/>
      <c r="B617" s="413"/>
      <c r="C617" s="413"/>
      <c r="D617" s="413"/>
      <c r="E617" s="413"/>
      <c r="F617" s="413"/>
      <c r="G617" s="413"/>
      <c r="H617" s="413"/>
      <c r="I617" s="413"/>
      <c r="J617" s="413"/>
      <c r="K617" s="413"/>
      <c r="L617" s="413"/>
      <c r="M617" s="413"/>
      <c r="N617" s="413"/>
      <c r="O617" s="413"/>
      <c r="P617" s="413"/>
      <c r="Q617" s="413"/>
      <c r="R617" s="413"/>
      <c r="S617" s="413"/>
      <c r="T617" s="413"/>
      <c r="U617" s="413"/>
      <c r="V617" s="413"/>
      <c r="W617" s="413"/>
      <c r="X617" s="413"/>
    </row>
    <row r="618" ht="14.25" customHeight="1">
      <c r="A618" s="413"/>
      <c r="B618" s="413"/>
      <c r="C618" s="413"/>
      <c r="D618" s="413"/>
      <c r="E618" s="413"/>
      <c r="F618" s="413"/>
      <c r="G618" s="413"/>
      <c r="H618" s="413"/>
      <c r="I618" s="413"/>
      <c r="J618" s="413"/>
      <c r="K618" s="413"/>
      <c r="L618" s="413"/>
      <c r="M618" s="413"/>
      <c r="N618" s="413"/>
      <c r="O618" s="413"/>
      <c r="P618" s="413"/>
      <c r="Q618" s="413"/>
      <c r="R618" s="413"/>
      <c r="S618" s="413"/>
      <c r="T618" s="413"/>
      <c r="U618" s="413"/>
      <c r="V618" s="413"/>
      <c r="W618" s="413"/>
      <c r="X618" s="413"/>
    </row>
    <row r="619" ht="14.25" customHeight="1">
      <c r="A619" s="413"/>
      <c r="B619" s="413"/>
      <c r="C619" s="413"/>
      <c r="D619" s="413"/>
      <c r="E619" s="413"/>
      <c r="F619" s="413"/>
      <c r="G619" s="413"/>
      <c r="H619" s="413"/>
      <c r="I619" s="413"/>
      <c r="J619" s="413"/>
      <c r="K619" s="413"/>
      <c r="L619" s="413"/>
      <c r="M619" s="413"/>
      <c r="N619" s="413"/>
      <c r="O619" s="413"/>
      <c r="P619" s="413"/>
      <c r="Q619" s="413"/>
      <c r="R619" s="413"/>
      <c r="S619" s="413"/>
      <c r="T619" s="413"/>
      <c r="U619" s="413"/>
      <c r="V619" s="413"/>
      <c r="W619" s="413"/>
      <c r="X619" s="413"/>
    </row>
    <row r="620" ht="14.25" customHeight="1">
      <c r="A620" s="413"/>
      <c r="B620" s="413"/>
      <c r="C620" s="413"/>
      <c r="D620" s="413"/>
      <c r="E620" s="413"/>
      <c r="F620" s="413"/>
      <c r="G620" s="413"/>
      <c r="H620" s="413"/>
      <c r="I620" s="413"/>
      <c r="J620" s="413"/>
      <c r="K620" s="413"/>
      <c r="L620" s="413"/>
      <c r="M620" s="413"/>
      <c r="N620" s="413"/>
      <c r="O620" s="413"/>
      <c r="P620" s="413"/>
      <c r="Q620" s="413"/>
      <c r="R620" s="413"/>
      <c r="S620" s="413"/>
      <c r="T620" s="413"/>
      <c r="U620" s="413"/>
      <c r="V620" s="413"/>
      <c r="W620" s="413"/>
      <c r="X620" s="413"/>
    </row>
    <row r="621" ht="14.25" customHeight="1">
      <c r="A621" s="413"/>
      <c r="B621" s="413"/>
      <c r="C621" s="413"/>
      <c r="D621" s="413"/>
      <c r="E621" s="413"/>
      <c r="F621" s="413"/>
      <c r="G621" s="413"/>
      <c r="H621" s="413"/>
      <c r="I621" s="413"/>
      <c r="J621" s="413"/>
      <c r="K621" s="413"/>
      <c r="L621" s="413"/>
      <c r="M621" s="413"/>
      <c r="N621" s="413"/>
      <c r="O621" s="413"/>
      <c r="P621" s="413"/>
      <c r="Q621" s="413"/>
      <c r="R621" s="413"/>
      <c r="S621" s="413"/>
      <c r="T621" s="413"/>
      <c r="U621" s="413"/>
      <c r="V621" s="413"/>
      <c r="W621" s="413"/>
      <c r="X621" s="413"/>
    </row>
    <row r="622" ht="14.25" customHeight="1">
      <c r="A622" s="413"/>
      <c r="B622" s="413"/>
      <c r="C622" s="413"/>
      <c r="D622" s="413"/>
      <c r="E622" s="413"/>
      <c r="F622" s="413"/>
      <c r="G622" s="413"/>
      <c r="H622" s="413"/>
      <c r="I622" s="413"/>
      <c r="J622" s="413"/>
      <c r="K622" s="413"/>
      <c r="L622" s="413"/>
      <c r="M622" s="413"/>
      <c r="N622" s="413"/>
      <c r="O622" s="413"/>
      <c r="P622" s="413"/>
      <c r="Q622" s="413"/>
      <c r="R622" s="413"/>
      <c r="S622" s="413"/>
      <c r="T622" s="413"/>
      <c r="U622" s="413"/>
      <c r="V622" s="413"/>
      <c r="W622" s="413"/>
      <c r="X622" s="413"/>
    </row>
    <row r="623" ht="14.25" customHeight="1">
      <c r="A623" s="413"/>
      <c r="B623" s="413"/>
      <c r="C623" s="413"/>
      <c r="D623" s="413"/>
      <c r="E623" s="413"/>
      <c r="F623" s="413"/>
      <c r="G623" s="413"/>
      <c r="H623" s="413"/>
      <c r="I623" s="413"/>
      <c r="J623" s="413"/>
      <c r="K623" s="413"/>
      <c r="L623" s="413"/>
      <c r="M623" s="413"/>
      <c r="N623" s="413"/>
      <c r="O623" s="413"/>
      <c r="P623" s="413"/>
      <c r="Q623" s="413"/>
      <c r="R623" s="413"/>
      <c r="S623" s="413"/>
      <c r="T623" s="413"/>
      <c r="U623" s="413"/>
      <c r="V623" s="413"/>
      <c r="W623" s="413"/>
      <c r="X623" s="413"/>
    </row>
    <row r="624" ht="14.25" customHeight="1">
      <c r="A624" s="413"/>
      <c r="B624" s="413"/>
      <c r="C624" s="413"/>
      <c r="D624" s="413"/>
      <c r="E624" s="413"/>
      <c r="F624" s="413"/>
      <c r="G624" s="413"/>
      <c r="H624" s="413"/>
      <c r="I624" s="413"/>
      <c r="J624" s="413"/>
      <c r="K624" s="413"/>
      <c r="L624" s="413"/>
      <c r="M624" s="413"/>
      <c r="N624" s="413"/>
      <c r="O624" s="413"/>
      <c r="P624" s="413"/>
      <c r="Q624" s="413"/>
      <c r="R624" s="413"/>
      <c r="S624" s="413"/>
      <c r="T624" s="413"/>
      <c r="U624" s="413"/>
      <c r="V624" s="413"/>
      <c r="W624" s="413"/>
      <c r="X624" s="413"/>
    </row>
    <row r="625" ht="14.25" customHeight="1">
      <c r="A625" s="413"/>
      <c r="B625" s="413"/>
      <c r="C625" s="413"/>
      <c r="D625" s="413"/>
      <c r="E625" s="413"/>
      <c r="F625" s="413"/>
      <c r="G625" s="413"/>
      <c r="H625" s="413"/>
      <c r="I625" s="413"/>
      <c r="J625" s="413"/>
      <c r="K625" s="413"/>
      <c r="L625" s="413"/>
      <c r="M625" s="413"/>
      <c r="N625" s="413"/>
      <c r="O625" s="413"/>
      <c r="P625" s="413"/>
      <c r="Q625" s="413"/>
      <c r="R625" s="413"/>
      <c r="S625" s="413"/>
      <c r="T625" s="413"/>
      <c r="U625" s="413"/>
      <c r="V625" s="413"/>
      <c r="W625" s="413"/>
      <c r="X625" s="413"/>
    </row>
    <row r="626" ht="14.25" customHeight="1">
      <c r="A626" s="413"/>
      <c r="B626" s="413"/>
      <c r="C626" s="413"/>
      <c r="D626" s="413"/>
      <c r="E626" s="413"/>
      <c r="F626" s="413"/>
      <c r="G626" s="413"/>
      <c r="H626" s="413"/>
      <c r="I626" s="413"/>
      <c r="J626" s="413"/>
      <c r="K626" s="413"/>
      <c r="L626" s="413"/>
      <c r="M626" s="413"/>
      <c r="N626" s="413"/>
      <c r="O626" s="413"/>
      <c r="P626" s="413"/>
      <c r="Q626" s="413"/>
      <c r="R626" s="413"/>
      <c r="S626" s="413"/>
      <c r="T626" s="413"/>
      <c r="U626" s="413"/>
      <c r="V626" s="413"/>
      <c r="W626" s="413"/>
      <c r="X626" s="413"/>
    </row>
    <row r="627" ht="14.25" customHeight="1">
      <c r="A627" s="413"/>
      <c r="B627" s="413"/>
      <c r="C627" s="413"/>
      <c r="D627" s="413"/>
      <c r="E627" s="413"/>
      <c r="F627" s="413"/>
      <c r="G627" s="413"/>
      <c r="H627" s="413"/>
      <c r="I627" s="413"/>
      <c r="J627" s="413"/>
      <c r="K627" s="413"/>
      <c r="L627" s="413"/>
      <c r="M627" s="413"/>
      <c r="N627" s="413"/>
      <c r="O627" s="413"/>
      <c r="P627" s="413"/>
      <c r="Q627" s="413"/>
      <c r="R627" s="413"/>
      <c r="S627" s="413"/>
      <c r="T627" s="413"/>
      <c r="U627" s="413"/>
      <c r="V627" s="413"/>
      <c r="W627" s="413"/>
      <c r="X627" s="413"/>
    </row>
    <row r="628" ht="14.25" customHeight="1">
      <c r="A628" s="413"/>
      <c r="B628" s="413"/>
      <c r="C628" s="413"/>
      <c r="D628" s="413"/>
      <c r="E628" s="413"/>
      <c r="F628" s="413"/>
      <c r="G628" s="413"/>
      <c r="H628" s="413"/>
      <c r="I628" s="413"/>
      <c r="J628" s="413"/>
      <c r="K628" s="413"/>
      <c r="L628" s="413"/>
      <c r="M628" s="413"/>
      <c r="N628" s="413"/>
      <c r="O628" s="413"/>
      <c r="P628" s="413"/>
      <c r="Q628" s="413"/>
      <c r="R628" s="413"/>
      <c r="S628" s="413"/>
      <c r="T628" s="413"/>
      <c r="U628" s="413"/>
      <c r="V628" s="413"/>
      <c r="W628" s="413"/>
      <c r="X628" s="413"/>
    </row>
    <row r="629" ht="14.25" customHeight="1">
      <c r="A629" s="413"/>
      <c r="B629" s="413"/>
      <c r="C629" s="413"/>
      <c r="D629" s="413"/>
      <c r="E629" s="413"/>
      <c r="F629" s="413"/>
      <c r="G629" s="413"/>
      <c r="H629" s="413"/>
      <c r="I629" s="413"/>
      <c r="J629" s="413"/>
      <c r="K629" s="413"/>
      <c r="L629" s="413"/>
      <c r="M629" s="413"/>
      <c r="N629" s="413"/>
      <c r="O629" s="413"/>
      <c r="P629" s="413"/>
      <c r="Q629" s="413"/>
      <c r="R629" s="413"/>
      <c r="S629" s="413"/>
      <c r="T629" s="413"/>
      <c r="U629" s="413"/>
      <c r="V629" s="413"/>
      <c r="W629" s="413"/>
      <c r="X629" s="413"/>
    </row>
    <row r="630" ht="14.25" customHeight="1">
      <c r="A630" s="413"/>
      <c r="B630" s="413"/>
      <c r="C630" s="413"/>
      <c r="D630" s="413"/>
      <c r="E630" s="413"/>
      <c r="F630" s="413"/>
      <c r="G630" s="413"/>
      <c r="H630" s="413"/>
      <c r="I630" s="413"/>
      <c r="J630" s="413"/>
      <c r="K630" s="413"/>
      <c r="L630" s="413"/>
      <c r="M630" s="413"/>
      <c r="N630" s="413"/>
      <c r="O630" s="413"/>
      <c r="P630" s="413"/>
      <c r="Q630" s="413"/>
      <c r="R630" s="413"/>
      <c r="S630" s="413"/>
      <c r="T630" s="413"/>
      <c r="U630" s="413"/>
      <c r="V630" s="413"/>
      <c r="W630" s="413"/>
      <c r="X630" s="413"/>
    </row>
    <row r="631" ht="14.25" customHeight="1">
      <c r="A631" s="413"/>
      <c r="B631" s="413"/>
      <c r="C631" s="413"/>
      <c r="D631" s="413"/>
      <c r="E631" s="413"/>
      <c r="F631" s="413"/>
      <c r="G631" s="413"/>
      <c r="H631" s="413"/>
      <c r="I631" s="413"/>
      <c r="J631" s="413"/>
      <c r="K631" s="413"/>
      <c r="L631" s="413"/>
      <c r="M631" s="413"/>
      <c r="N631" s="413"/>
      <c r="O631" s="413"/>
      <c r="P631" s="413"/>
      <c r="Q631" s="413"/>
      <c r="R631" s="413"/>
      <c r="S631" s="413"/>
      <c r="T631" s="413"/>
      <c r="U631" s="413"/>
      <c r="V631" s="413"/>
      <c r="W631" s="413"/>
      <c r="X631" s="413"/>
    </row>
    <row r="632" ht="14.25" customHeight="1">
      <c r="A632" s="413"/>
      <c r="B632" s="413"/>
      <c r="C632" s="413"/>
      <c r="D632" s="413"/>
      <c r="E632" s="413"/>
      <c r="F632" s="413"/>
      <c r="G632" s="413"/>
      <c r="H632" s="413"/>
      <c r="I632" s="413"/>
      <c r="J632" s="413"/>
      <c r="K632" s="413"/>
      <c r="L632" s="413"/>
      <c r="M632" s="413"/>
      <c r="N632" s="413"/>
      <c r="O632" s="413"/>
      <c r="P632" s="413"/>
      <c r="Q632" s="413"/>
      <c r="R632" s="413"/>
      <c r="S632" s="413"/>
      <c r="T632" s="413"/>
      <c r="U632" s="413"/>
      <c r="V632" s="413"/>
      <c r="W632" s="413"/>
      <c r="X632" s="413"/>
    </row>
    <row r="633" ht="14.25" customHeight="1">
      <c r="A633" s="413"/>
      <c r="B633" s="413"/>
      <c r="C633" s="413"/>
      <c r="D633" s="413"/>
      <c r="E633" s="413"/>
      <c r="F633" s="413"/>
      <c r="G633" s="413"/>
      <c r="H633" s="413"/>
      <c r="I633" s="413"/>
      <c r="J633" s="413"/>
      <c r="K633" s="413"/>
      <c r="L633" s="413"/>
      <c r="M633" s="413"/>
      <c r="N633" s="413"/>
      <c r="O633" s="413"/>
      <c r="P633" s="413"/>
      <c r="Q633" s="413"/>
      <c r="R633" s="413"/>
      <c r="S633" s="413"/>
      <c r="T633" s="413"/>
      <c r="U633" s="413"/>
      <c r="V633" s="413"/>
      <c r="W633" s="413"/>
      <c r="X633" s="413"/>
    </row>
    <row r="634" ht="14.25" customHeight="1">
      <c r="A634" s="413"/>
      <c r="B634" s="413"/>
      <c r="C634" s="413"/>
      <c r="D634" s="413"/>
      <c r="E634" s="413"/>
      <c r="F634" s="413"/>
      <c r="G634" s="413"/>
      <c r="H634" s="413"/>
      <c r="I634" s="413"/>
      <c r="J634" s="413"/>
      <c r="K634" s="413"/>
      <c r="L634" s="413"/>
      <c r="M634" s="413"/>
      <c r="N634" s="413"/>
      <c r="O634" s="413"/>
      <c r="P634" s="413"/>
      <c r="Q634" s="413"/>
      <c r="R634" s="413"/>
      <c r="S634" s="413"/>
      <c r="T634" s="413"/>
      <c r="U634" s="413"/>
      <c r="V634" s="413"/>
      <c r="W634" s="413"/>
      <c r="X634" s="413"/>
    </row>
    <row r="635" ht="14.25" customHeight="1">
      <c r="A635" s="413"/>
      <c r="B635" s="413"/>
      <c r="C635" s="413"/>
      <c r="D635" s="413"/>
      <c r="E635" s="413"/>
      <c r="F635" s="413"/>
      <c r="G635" s="413"/>
      <c r="H635" s="413"/>
      <c r="I635" s="413"/>
      <c r="J635" s="413"/>
      <c r="K635" s="413"/>
      <c r="L635" s="413"/>
      <c r="M635" s="413"/>
      <c r="N635" s="413"/>
      <c r="O635" s="413"/>
      <c r="P635" s="413"/>
      <c r="Q635" s="413"/>
      <c r="R635" s="413"/>
      <c r="S635" s="413"/>
      <c r="T635" s="413"/>
      <c r="U635" s="413"/>
      <c r="V635" s="413"/>
      <c r="W635" s="413"/>
      <c r="X635" s="413"/>
    </row>
    <row r="636" ht="14.25" customHeight="1">
      <c r="A636" s="413"/>
      <c r="B636" s="413"/>
      <c r="C636" s="413"/>
      <c r="D636" s="413"/>
      <c r="E636" s="413"/>
      <c r="F636" s="413"/>
      <c r="G636" s="413"/>
      <c r="H636" s="413"/>
      <c r="I636" s="413"/>
      <c r="J636" s="413"/>
      <c r="K636" s="413"/>
      <c r="L636" s="413"/>
      <c r="M636" s="413"/>
      <c r="N636" s="413"/>
      <c r="O636" s="413"/>
      <c r="P636" s="413"/>
      <c r="Q636" s="413"/>
      <c r="R636" s="413"/>
      <c r="S636" s="413"/>
      <c r="T636" s="413"/>
      <c r="U636" s="413"/>
      <c r="V636" s="413"/>
      <c r="W636" s="413"/>
      <c r="X636" s="413"/>
    </row>
    <row r="637" ht="14.25" customHeight="1">
      <c r="A637" s="413"/>
      <c r="B637" s="413"/>
      <c r="C637" s="413"/>
      <c r="D637" s="413"/>
      <c r="E637" s="413"/>
      <c r="F637" s="413"/>
      <c r="G637" s="413"/>
      <c r="H637" s="413"/>
      <c r="I637" s="413"/>
      <c r="J637" s="413"/>
      <c r="K637" s="413"/>
      <c r="L637" s="413"/>
      <c r="M637" s="413"/>
      <c r="N637" s="413"/>
      <c r="O637" s="413"/>
      <c r="P637" s="413"/>
      <c r="Q637" s="413"/>
      <c r="R637" s="413"/>
      <c r="S637" s="413"/>
      <c r="T637" s="413"/>
      <c r="U637" s="413"/>
      <c r="V637" s="413"/>
      <c r="W637" s="413"/>
      <c r="X637" s="413"/>
    </row>
    <row r="638" ht="14.25" customHeight="1">
      <c r="A638" s="413"/>
      <c r="B638" s="413"/>
      <c r="C638" s="413"/>
      <c r="D638" s="413"/>
      <c r="E638" s="413"/>
      <c r="F638" s="413"/>
      <c r="G638" s="413"/>
      <c r="H638" s="413"/>
      <c r="I638" s="413"/>
      <c r="J638" s="413"/>
      <c r="K638" s="413"/>
      <c r="L638" s="413"/>
      <c r="M638" s="413"/>
      <c r="N638" s="413"/>
      <c r="O638" s="413"/>
      <c r="P638" s="413"/>
      <c r="Q638" s="413"/>
      <c r="R638" s="413"/>
      <c r="S638" s="413"/>
      <c r="T638" s="413"/>
      <c r="U638" s="413"/>
      <c r="V638" s="413"/>
      <c r="W638" s="413"/>
      <c r="X638" s="413"/>
    </row>
    <row r="639" ht="14.25" customHeight="1">
      <c r="A639" s="413"/>
      <c r="B639" s="413"/>
      <c r="C639" s="413"/>
      <c r="D639" s="413"/>
      <c r="E639" s="413"/>
      <c r="F639" s="413"/>
      <c r="G639" s="413"/>
      <c r="H639" s="413"/>
      <c r="I639" s="413"/>
      <c r="J639" s="413"/>
      <c r="K639" s="413"/>
      <c r="L639" s="413"/>
      <c r="M639" s="413"/>
      <c r="N639" s="413"/>
      <c r="O639" s="413"/>
      <c r="P639" s="413"/>
      <c r="Q639" s="413"/>
      <c r="R639" s="413"/>
      <c r="S639" s="413"/>
      <c r="T639" s="413"/>
      <c r="U639" s="413"/>
      <c r="V639" s="413"/>
      <c r="W639" s="413"/>
      <c r="X639" s="413"/>
    </row>
    <row r="640" ht="14.25" customHeight="1">
      <c r="A640" s="413"/>
      <c r="B640" s="413"/>
      <c r="C640" s="413"/>
      <c r="D640" s="413"/>
      <c r="E640" s="413"/>
      <c r="F640" s="413"/>
      <c r="G640" s="413"/>
      <c r="H640" s="413"/>
      <c r="I640" s="413"/>
      <c r="J640" s="413"/>
      <c r="K640" s="413"/>
      <c r="L640" s="413"/>
      <c r="M640" s="413"/>
      <c r="N640" s="413"/>
      <c r="O640" s="413"/>
      <c r="P640" s="413"/>
      <c r="Q640" s="413"/>
      <c r="R640" s="413"/>
      <c r="S640" s="413"/>
      <c r="T640" s="413"/>
      <c r="U640" s="413"/>
      <c r="V640" s="413"/>
      <c r="W640" s="413"/>
      <c r="X640" s="413"/>
    </row>
    <row r="641" ht="14.25" customHeight="1">
      <c r="A641" s="413"/>
      <c r="B641" s="413"/>
      <c r="C641" s="413"/>
      <c r="D641" s="413"/>
      <c r="E641" s="413"/>
      <c r="F641" s="413"/>
      <c r="G641" s="413"/>
      <c r="H641" s="413"/>
      <c r="I641" s="413"/>
      <c r="J641" s="413"/>
      <c r="K641" s="413"/>
      <c r="L641" s="413"/>
      <c r="M641" s="413"/>
      <c r="N641" s="413"/>
      <c r="O641" s="413"/>
      <c r="P641" s="413"/>
      <c r="Q641" s="413"/>
      <c r="R641" s="413"/>
      <c r="S641" s="413"/>
      <c r="T641" s="413"/>
      <c r="U641" s="413"/>
      <c r="V641" s="413"/>
      <c r="W641" s="413"/>
      <c r="X641" s="413"/>
    </row>
    <row r="642" ht="14.25" customHeight="1">
      <c r="A642" s="413"/>
      <c r="B642" s="413"/>
      <c r="C642" s="413"/>
      <c r="D642" s="413"/>
      <c r="E642" s="413"/>
      <c r="F642" s="413"/>
      <c r="G642" s="413"/>
      <c r="H642" s="413"/>
      <c r="I642" s="413"/>
      <c r="J642" s="413"/>
      <c r="K642" s="413"/>
      <c r="L642" s="413"/>
      <c r="M642" s="413"/>
      <c r="N642" s="413"/>
      <c r="O642" s="413"/>
      <c r="P642" s="413"/>
      <c r="Q642" s="413"/>
      <c r="R642" s="413"/>
      <c r="S642" s="413"/>
      <c r="T642" s="413"/>
      <c r="U642" s="413"/>
      <c r="V642" s="413"/>
      <c r="W642" s="413"/>
      <c r="X642" s="413"/>
    </row>
    <row r="643" ht="14.25" customHeight="1">
      <c r="A643" s="413"/>
      <c r="B643" s="413"/>
      <c r="C643" s="413"/>
      <c r="D643" s="413"/>
      <c r="E643" s="413"/>
      <c r="F643" s="413"/>
      <c r="G643" s="413"/>
      <c r="H643" s="413"/>
      <c r="I643" s="413"/>
      <c r="J643" s="413"/>
      <c r="K643" s="413"/>
      <c r="L643" s="413"/>
      <c r="M643" s="413"/>
      <c r="N643" s="413"/>
      <c r="O643" s="413"/>
      <c r="P643" s="413"/>
      <c r="Q643" s="413"/>
      <c r="R643" s="413"/>
      <c r="S643" s="413"/>
      <c r="T643" s="413"/>
      <c r="U643" s="413"/>
      <c r="V643" s="413"/>
      <c r="W643" s="413"/>
      <c r="X643" s="413"/>
    </row>
    <row r="644" ht="14.25" customHeight="1">
      <c r="A644" s="413"/>
      <c r="B644" s="413"/>
      <c r="C644" s="413"/>
      <c r="D644" s="413"/>
      <c r="E644" s="413"/>
      <c r="F644" s="413"/>
      <c r="G644" s="413"/>
      <c r="H644" s="413"/>
      <c r="I644" s="413"/>
      <c r="J644" s="413"/>
      <c r="K644" s="413"/>
      <c r="L644" s="413"/>
      <c r="M644" s="413"/>
      <c r="N644" s="413"/>
      <c r="O644" s="413"/>
      <c r="P644" s="413"/>
      <c r="Q644" s="413"/>
      <c r="R644" s="413"/>
      <c r="S644" s="413"/>
      <c r="T644" s="413"/>
      <c r="U644" s="413"/>
      <c r="V644" s="413"/>
      <c r="W644" s="413"/>
      <c r="X644" s="413"/>
    </row>
    <row r="645" ht="14.25" customHeight="1">
      <c r="A645" s="413"/>
      <c r="B645" s="413"/>
      <c r="C645" s="413"/>
      <c r="D645" s="413"/>
      <c r="E645" s="413"/>
      <c r="F645" s="413"/>
      <c r="G645" s="413"/>
      <c r="H645" s="413"/>
      <c r="I645" s="413"/>
      <c r="J645" s="413"/>
      <c r="K645" s="413"/>
      <c r="L645" s="413"/>
      <c r="M645" s="413"/>
      <c r="N645" s="413"/>
      <c r="O645" s="413"/>
      <c r="P645" s="413"/>
      <c r="Q645" s="413"/>
      <c r="R645" s="413"/>
      <c r="S645" s="413"/>
      <c r="T645" s="413"/>
      <c r="U645" s="413"/>
      <c r="V645" s="413"/>
      <c r="W645" s="413"/>
      <c r="X645" s="413"/>
    </row>
    <row r="646" ht="14.25" customHeight="1">
      <c r="A646" s="413"/>
      <c r="B646" s="413"/>
      <c r="C646" s="413"/>
      <c r="D646" s="413"/>
      <c r="E646" s="413"/>
      <c r="F646" s="413"/>
      <c r="G646" s="413"/>
      <c r="H646" s="413"/>
      <c r="I646" s="413"/>
      <c r="J646" s="413"/>
      <c r="K646" s="413"/>
      <c r="L646" s="413"/>
      <c r="M646" s="413"/>
      <c r="N646" s="413"/>
      <c r="O646" s="413"/>
      <c r="P646" s="413"/>
      <c r="Q646" s="413"/>
      <c r="R646" s="413"/>
      <c r="S646" s="413"/>
      <c r="T646" s="413"/>
      <c r="U646" s="413"/>
      <c r="V646" s="413"/>
      <c r="W646" s="413"/>
      <c r="X646" s="413"/>
    </row>
    <row r="647" ht="14.25" customHeight="1">
      <c r="A647" s="413"/>
      <c r="B647" s="413"/>
      <c r="C647" s="413"/>
      <c r="D647" s="413"/>
      <c r="E647" s="413"/>
      <c r="F647" s="413"/>
      <c r="G647" s="413"/>
      <c r="H647" s="413"/>
      <c r="I647" s="413"/>
      <c r="J647" s="413"/>
      <c r="K647" s="413"/>
      <c r="L647" s="413"/>
      <c r="M647" s="413"/>
      <c r="N647" s="413"/>
      <c r="O647" s="413"/>
      <c r="P647" s="413"/>
      <c r="Q647" s="413"/>
      <c r="R647" s="413"/>
      <c r="S647" s="413"/>
      <c r="T647" s="413"/>
      <c r="U647" s="413"/>
      <c r="V647" s="413"/>
      <c r="W647" s="413"/>
      <c r="X647" s="413"/>
    </row>
    <row r="648" ht="14.25" customHeight="1">
      <c r="A648" s="413"/>
      <c r="B648" s="413"/>
      <c r="C648" s="413"/>
      <c r="D648" s="413"/>
      <c r="E648" s="413"/>
      <c r="F648" s="413"/>
      <c r="G648" s="413"/>
      <c r="H648" s="413"/>
      <c r="I648" s="413"/>
      <c r="J648" s="413"/>
      <c r="K648" s="413"/>
      <c r="L648" s="413"/>
      <c r="M648" s="413"/>
      <c r="N648" s="413"/>
      <c r="O648" s="413"/>
      <c r="P648" s="413"/>
      <c r="Q648" s="413"/>
      <c r="R648" s="413"/>
      <c r="S648" s="413"/>
      <c r="T648" s="413"/>
      <c r="U648" s="413"/>
      <c r="V648" s="413"/>
      <c r="W648" s="413"/>
      <c r="X648" s="413"/>
    </row>
    <row r="649" ht="14.25" customHeight="1">
      <c r="A649" s="413"/>
      <c r="B649" s="413"/>
      <c r="C649" s="413"/>
      <c r="D649" s="413"/>
      <c r="E649" s="413"/>
      <c r="F649" s="413"/>
      <c r="G649" s="413"/>
      <c r="H649" s="413"/>
      <c r="I649" s="413"/>
      <c r="J649" s="413"/>
      <c r="K649" s="413"/>
      <c r="L649" s="413"/>
      <c r="M649" s="413"/>
      <c r="N649" s="413"/>
      <c r="O649" s="413"/>
      <c r="P649" s="413"/>
      <c r="Q649" s="413"/>
      <c r="R649" s="413"/>
      <c r="S649" s="413"/>
      <c r="T649" s="413"/>
      <c r="U649" s="413"/>
      <c r="V649" s="413"/>
      <c r="W649" s="413"/>
      <c r="X649" s="413"/>
    </row>
    <row r="650" ht="14.25" customHeight="1">
      <c r="A650" s="413"/>
      <c r="B650" s="413"/>
      <c r="C650" s="413"/>
      <c r="D650" s="413"/>
      <c r="E650" s="413"/>
      <c r="F650" s="413"/>
      <c r="G650" s="413"/>
      <c r="H650" s="413"/>
      <c r="I650" s="413"/>
      <c r="J650" s="413"/>
      <c r="K650" s="413"/>
      <c r="L650" s="413"/>
      <c r="M650" s="413"/>
      <c r="N650" s="413"/>
      <c r="O650" s="413"/>
      <c r="P650" s="413"/>
      <c r="Q650" s="413"/>
      <c r="R650" s="413"/>
      <c r="S650" s="413"/>
      <c r="T650" s="413"/>
      <c r="U650" s="413"/>
      <c r="V650" s="413"/>
      <c r="W650" s="413"/>
      <c r="X650" s="413"/>
    </row>
    <row r="651" ht="14.25" customHeight="1">
      <c r="A651" s="413"/>
      <c r="B651" s="413"/>
      <c r="C651" s="413"/>
      <c r="D651" s="413"/>
      <c r="E651" s="413"/>
      <c r="F651" s="413"/>
      <c r="G651" s="413"/>
      <c r="H651" s="413"/>
      <c r="I651" s="413"/>
      <c r="J651" s="413"/>
      <c r="K651" s="413"/>
      <c r="L651" s="413"/>
      <c r="M651" s="413"/>
      <c r="N651" s="413"/>
      <c r="O651" s="413"/>
      <c r="P651" s="413"/>
      <c r="Q651" s="413"/>
      <c r="R651" s="413"/>
      <c r="S651" s="413"/>
      <c r="T651" s="413"/>
      <c r="U651" s="413"/>
      <c r="V651" s="413"/>
      <c r="W651" s="413"/>
      <c r="X651" s="413"/>
    </row>
    <row r="652" ht="14.25" customHeight="1">
      <c r="A652" s="413"/>
      <c r="B652" s="413"/>
      <c r="C652" s="413"/>
      <c r="D652" s="413"/>
      <c r="E652" s="413"/>
      <c r="F652" s="413"/>
      <c r="G652" s="413"/>
      <c r="H652" s="413"/>
      <c r="I652" s="413"/>
      <c r="J652" s="413"/>
      <c r="K652" s="413"/>
      <c r="L652" s="413"/>
      <c r="M652" s="413"/>
      <c r="N652" s="413"/>
      <c r="O652" s="413"/>
      <c r="P652" s="413"/>
      <c r="Q652" s="413"/>
      <c r="R652" s="413"/>
      <c r="S652" s="413"/>
      <c r="T652" s="413"/>
      <c r="U652" s="413"/>
      <c r="V652" s="413"/>
      <c r="W652" s="413"/>
      <c r="X652" s="413"/>
    </row>
    <row r="653" ht="14.25" customHeight="1">
      <c r="A653" s="413"/>
      <c r="B653" s="413"/>
      <c r="C653" s="413"/>
      <c r="D653" s="413"/>
      <c r="E653" s="413"/>
      <c r="F653" s="413"/>
      <c r="G653" s="413"/>
      <c r="H653" s="413"/>
      <c r="I653" s="413"/>
      <c r="J653" s="413"/>
      <c r="K653" s="413"/>
      <c r="L653" s="413"/>
      <c r="M653" s="413"/>
      <c r="N653" s="413"/>
      <c r="O653" s="413"/>
      <c r="P653" s="413"/>
      <c r="Q653" s="413"/>
      <c r="R653" s="413"/>
      <c r="S653" s="413"/>
      <c r="T653" s="413"/>
      <c r="U653" s="413"/>
      <c r="V653" s="413"/>
      <c r="W653" s="413"/>
      <c r="X653" s="413"/>
    </row>
    <row r="654" ht="14.25" customHeight="1">
      <c r="A654" s="413"/>
      <c r="B654" s="413"/>
      <c r="C654" s="413"/>
      <c r="D654" s="413"/>
      <c r="E654" s="413"/>
      <c r="F654" s="413"/>
      <c r="G654" s="413"/>
      <c r="H654" s="413"/>
      <c r="I654" s="413"/>
      <c r="J654" s="413"/>
      <c r="K654" s="413"/>
      <c r="L654" s="413"/>
      <c r="M654" s="413"/>
      <c r="N654" s="413"/>
      <c r="O654" s="413"/>
      <c r="P654" s="413"/>
      <c r="Q654" s="413"/>
      <c r="R654" s="413"/>
      <c r="S654" s="413"/>
      <c r="T654" s="413"/>
      <c r="U654" s="413"/>
      <c r="V654" s="413"/>
      <c r="W654" s="413"/>
      <c r="X654" s="413"/>
    </row>
    <row r="655" ht="14.25" customHeight="1">
      <c r="A655" s="413"/>
      <c r="B655" s="413"/>
      <c r="C655" s="413"/>
      <c r="D655" s="413"/>
      <c r="E655" s="413"/>
      <c r="F655" s="413"/>
      <c r="G655" s="413"/>
      <c r="H655" s="413"/>
      <c r="I655" s="413"/>
      <c r="J655" s="413"/>
      <c r="K655" s="413"/>
      <c r="L655" s="413"/>
      <c r="M655" s="413"/>
      <c r="N655" s="413"/>
      <c r="O655" s="413"/>
      <c r="P655" s="413"/>
      <c r="Q655" s="413"/>
      <c r="R655" s="413"/>
      <c r="S655" s="413"/>
      <c r="T655" s="413"/>
      <c r="U655" s="413"/>
      <c r="V655" s="413"/>
      <c r="W655" s="413"/>
      <c r="X655" s="413"/>
    </row>
    <row r="656" ht="14.25" customHeight="1">
      <c r="A656" s="413"/>
      <c r="B656" s="413"/>
      <c r="C656" s="413"/>
      <c r="D656" s="413"/>
      <c r="E656" s="413"/>
      <c r="F656" s="413"/>
      <c r="G656" s="413"/>
      <c r="H656" s="413"/>
      <c r="I656" s="413"/>
      <c r="J656" s="413"/>
      <c r="K656" s="413"/>
      <c r="L656" s="413"/>
      <c r="M656" s="413"/>
      <c r="N656" s="413"/>
      <c r="O656" s="413"/>
      <c r="P656" s="413"/>
      <c r="Q656" s="413"/>
      <c r="R656" s="413"/>
      <c r="S656" s="413"/>
      <c r="T656" s="413"/>
      <c r="U656" s="413"/>
      <c r="V656" s="413"/>
      <c r="W656" s="413"/>
      <c r="X656" s="413"/>
    </row>
    <row r="657" ht="14.25" customHeight="1">
      <c r="A657" s="413"/>
      <c r="B657" s="413"/>
      <c r="C657" s="413"/>
      <c r="D657" s="413"/>
      <c r="E657" s="413"/>
      <c r="F657" s="413"/>
      <c r="G657" s="413"/>
      <c r="H657" s="413"/>
      <c r="I657" s="413"/>
      <c r="J657" s="413"/>
      <c r="K657" s="413"/>
      <c r="L657" s="413"/>
      <c r="M657" s="413"/>
      <c r="N657" s="413"/>
      <c r="O657" s="413"/>
      <c r="P657" s="413"/>
      <c r="Q657" s="413"/>
      <c r="R657" s="413"/>
      <c r="S657" s="413"/>
      <c r="T657" s="413"/>
      <c r="U657" s="413"/>
      <c r="V657" s="413"/>
      <c r="W657" s="413"/>
      <c r="X657" s="413"/>
    </row>
    <row r="658" ht="14.25" customHeight="1">
      <c r="A658" s="413"/>
      <c r="B658" s="413"/>
      <c r="C658" s="413"/>
      <c r="D658" s="413"/>
      <c r="E658" s="413"/>
      <c r="F658" s="413"/>
      <c r="G658" s="413"/>
      <c r="H658" s="413"/>
      <c r="I658" s="413"/>
      <c r="J658" s="413"/>
      <c r="K658" s="413"/>
      <c r="L658" s="413"/>
      <c r="M658" s="413"/>
      <c r="N658" s="413"/>
      <c r="O658" s="413"/>
      <c r="P658" s="413"/>
      <c r="Q658" s="413"/>
      <c r="R658" s="413"/>
      <c r="S658" s="413"/>
      <c r="T658" s="413"/>
      <c r="U658" s="413"/>
      <c r="V658" s="413"/>
      <c r="W658" s="413"/>
      <c r="X658" s="413"/>
    </row>
    <row r="659" ht="14.25" customHeight="1">
      <c r="A659" s="413"/>
      <c r="B659" s="413"/>
      <c r="C659" s="413"/>
      <c r="D659" s="413"/>
      <c r="E659" s="413"/>
      <c r="F659" s="413"/>
      <c r="G659" s="413"/>
      <c r="H659" s="413"/>
      <c r="I659" s="413"/>
      <c r="J659" s="413"/>
      <c r="K659" s="413"/>
      <c r="L659" s="413"/>
      <c r="M659" s="413"/>
      <c r="N659" s="413"/>
      <c r="O659" s="413"/>
      <c r="P659" s="413"/>
      <c r="Q659" s="413"/>
      <c r="R659" s="413"/>
      <c r="S659" s="413"/>
      <c r="T659" s="413"/>
      <c r="U659" s="413"/>
      <c r="V659" s="413"/>
      <c r="W659" s="413"/>
      <c r="X659" s="413"/>
    </row>
    <row r="660" ht="14.25" customHeight="1">
      <c r="A660" s="413"/>
      <c r="B660" s="413"/>
      <c r="C660" s="413"/>
      <c r="D660" s="413"/>
      <c r="E660" s="413"/>
      <c r="F660" s="413"/>
      <c r="G660" s="413"/>
      <c r="H660" s="413"/>
      <c r="I660" s="413"/>
      <c r="J660" s="413"/>
      <c r="K660" s="413"/>
      <c r="L660" s="413"/>
      <c r="M660" s="413"/>
      <c r="N660" s="413"/>
      <c r="O660" s="413"/>
      <c r="P660" s="413"/>
      <c r="Q660" s="413"/>
      <c r="R660" s="413"/>
      <c r="S660" s="413"/>
      <c r="T660" s="413"/>
      <c r="U660" s="413"/>
      <c r="V660" s="413"/>
      <c r="W660" s="413"/>
      <c r="X660" s="413"/>
    </row>
    <row r="661" ht="14.25" customHeight="1">
      <c r="A661" s="413"/>
      <c r="B661" s="413"/>
      <c r="C661" s="413"/>
      <c r="D661" s="413"/>
      <c r="E661" s="413"/>
      <c r="F661" s="413"/>
      <c r="G661" s="413"/>
      <c r="H661" s="413"/>
      <c r="I661" s="413"/>
      <c r="J661" s="413"/>
      <c r="K661" s="413"/>
      <c r="L661" s="413"/>
      <c r="M661" s="413"/>
      <c r="N661" s="413"/>
      <c r="O661" s="413"/>
      <c r="P661" s="413"/>
      <c r="Q661" s="413"/>
      <c r="R661" s="413"/>
      <c r="S661" s="413"/>
      <c r="T661" s="413"/>
      <c r="U661" s="413"/>
      <c r="V661" s="413"/>
      <c r="W661" s="413"/>
      <c r="X661" s="413"/>
    </row>
    <row r="662" ht="14.25" customHeight="1">
      <c r="A662" s="413"/>
      <c r="B662" s="413"/>
      <c r="C662" s="413"/>
      <c r="D662" s="413"/>
      <c r="E662" s="413"/>
      <c r="F662" s="413"/>
      <c r="G662" s="413"/>
      <c r="H662" s="413"/>
      <c r="I662" s="413"/>
      <c r="J662" s="413"/>
      <c r="K662" s="413"/>
      <c r="L662" s="413"/>
      <c r="M662" s="413"/>
      <c r="N662" s="413"/>
      <c r="O662" s="413"/>
      <c r="P662" s="413"/>
      <c r="Q662" s="413"/>
      <c r="R662" s="413"/>
      <c r="S662" s="413"/>
      <c r="T662" s="413"/>
      <c r="U662" s="413"/>
      <c r="V662" s="413"/>
      <c r="W662" s="413"/>
      <c r="X662" s="413"/>
    </row>
    <row r="663" ht="14.25" customHeight="1">
      <c r="A663" s="413"/>
      <c r="B663" s="413"/>
      <c r="C663" s="413"/>
      <c r="D663" s="413"/>
      <c r="E663" s="413"/>
      <c r="F663" s="413"/>
      <c r="G663" s="413"/>
      <c r="H663" s="413"/>
      <c r="I663" s="413"/>
      <c r="J663" s="413"/>
      <c r="K663" s="413"/>
      <c r="L663" s="413"/>
      <c r="M663" s="413"/>
      <c r="N663" s="413"/>
      <c r="O663" s="413"/>
      <c r="P663" s="413"/>
      <c r="Q663" s="413"/>
      <c r="R663" s="413"/>
      <c r="S663" s="413"/>
      <c r="T663" s="413"/>
      <c r="U663" s="413"/>
      <c r="V663" s="413"/>
      <c r="W663" s="413"/>
      <c r="X663" s="413"/>
    </row>
    <row r="664" ht="14.25" customHeight="1">
      <c r="A664" s="413"/>
      <c r="B664" s="413"/>
      <c r="C664" s="413"/>
      <c r="D664" s="413"/>
      <c r="E664" s="413"/>
      <c r="F664" s="413"/>
      <c r="G664" s="413"/>
      <c r="H664" s="413"/>
      <c r="I664" s="413"/>
      <c r="J664" s="413"/>
      <c r="K664" s="413"/>
      <c r="L664" s="413"/>
      <c r="M664" s="413"/>
      <c r="N664" s="413"/>
      <c r="O664" s="413"/>
      <c r="P664" s="413"/>
      <c r="Q664" s="413"/>
      <c r="R664" s="413"/>
      <c r="S664" s="413"/>
      <c r="T664" s="413"/>
      <c r="U664" s="413"/>
      <c r="V664" s="413"/>
      <c r="W664" s="413"/>
      <c r="X664" s="413"/>
    </row>
    <row r="665" ht="14.25" customHeight="1">
      <c r="A665" s="413"/>
      <c r="B665" s="413"/>
      <c r="C665" s="413"/>
      <c r="D665" s="413"/>
      <c r="E665" s="413"/>
      <c r="F665" s="413"/>
      <c r="G665" s="413"/>
      <c r="H665" s="413"/>
      <c r="I665" s="413"/>
      <c r="J665" s="413"/>
      <c r="K665" s="413"/>
      <c r="L665" s="413"/>
      <c r="M665" s="413"/>
      <c r="N665" s="413"/>
      <c r="O665" s="413"/>
      <c r="P665" s="413"/>
      <c r="Q665" s="413"/>
      <c r="R665" s="413"/>
      <c r="S665" s="413"/>
      <c r="T665" s="413"/>
      <c r="U665" s="413"/>
      <c r="V665" s="413"/>
      <c r="W665" s="413"/>
      <c r="X665" s="413"/>
    </row>
    <row r="666" ht="14.25" customHeight="1">
      <c r="A666" s="413"/>
      <c r="B666" s="413"/>
      <c r="C666" s="413"/>
      <c r="D666" s="413"/>
      <c r="E666" s="413"/>
      <c r="F666" s="413"/>
      <c r="G666" s="413"/>
      <c r="H666" s="413"/>
      <c r="I666" s="413"/>
      <c r="J666" s="413"/>
      <c r="K666" s="413"/>
      <c r="L666" s="413"/>
      <c r="M666" s="413"/>
      <c r="N666" s="413"/>
      <c r="O666" s="413"/>
      <c r="P666" s="413"/>
      <c r="Q666" s="413"/>
      <c r="R666" s="413"/>
      <c r="S666" s="413"/>
      <c r="T666" s="413"/>
      <c r="U666" s="413"/>
      <c r="V666" s="413"/>
      <c r="W666" s="413"/>
      <c r="X666" s="413"/>
    </row>
    <row r="667" ht="14.25" customHeight="1">
      <c r="A667" s="413"/>
      <c r="B667" s="413"/>
      <c r="C667" s="413"/>
      <c r="D667" s="413"/>
      <c r="E667" s="413"/>
      <c r="F667" s="413"/>
      <c r="G667" s="413"/>
      <c r="H667" s="413"/>
      <c r="I667" s="413"/>
      <c r="J667" s="413"/>
      <c r="K667" s="413"/>
      <c r="L667" s="413"/>
      <c r="M667" s="413"/>
      <c r="N667" s="413"/>
      <c r="O667" s="413"/>
      <c r="P667" s="413"/>
      <c r="Q667" s="413"/>
      <c r="R667" s="413"/>
      <c r="S667" s="413"/>
      <c r="T667" s="413"/>
      <c r="U667" s="413"/>
      <c r="V667" s="413"/>
      <c r="W667" s="413"/>
      <c r="X667" s="413"/>
    </row>
    <row r="668" ht="14.25" customHeight="1">
      <c r="A668" s="413"/>
      <c r="B668" s="413"/>
      <c r="C668" s="413"/>
      <c r="D668" s="413"/>
      <c r="E668" s="413"/>
      <c r="F668" s="413"/>
      <c r="G668" s="413"/>
      <c r="H668" s="413"/>
      <c r="I668" s="413"/>
      <c r="J668" s="413"/>
      <c r="K668" s="413"/>
      <c r="L668" s="413"/>
      <c r="M668" s="413"/>
      <c r="N668" s="413"/>
      <c r="O668" s="413"/>
      <c r="P668" s="413"/>
      <c r="Q668" s="413"/>
      <c r="R668" s="413"/>
      <c r="S668" s="413"/>
      <c r="T668" s="413"/>
      <c r="U668" s="413"/>
      <c r="V668" s="413"/>
      <c r="W668" s="413"/>
      <c r="X668" s="413"/>
    </row>
    <row r="669" ht="14.25" customHeight="1">
      <c r="A669" s="413"/>
      <c r="B669" s="413"/>
      <c r="C669" s="413"/>
      <c r="D669" s="413"/>
      <c r="E669" s="413"/>
      <c r="F669" s="413"/>
      <c r="G669" s="413"/>
      <c r="H669" s="413"/>
      <c r="I669" s="413"/>
      <c r="J669" s="413"/>
      <c r="K669" s="413"/>
      <c r="L669" s="413"/>
      <c r="M669" s="413"/>
      <c r="N669" s="413"/>
      <c r="O669" s="413"/>
      <c r="P669" s="413"/>
      <c r="Q669" s="413"/>
      <c r="R669" s="413"/>
      <c r="S669" s="413"/>
      <c r="T669" s="413"/>
      <c r="U669" s="413"/>
      <c r="V669" s="413"/>
      <c r="W669" s="413"/>
      <c r="X669" s="413"/>
    </row>
    <row r="670" ht="14.25" customHeight="1">
      <c r="A670" s="413"/>
      <c r="B670" s="413"/>
      <c r="C670" s="413"/>
      <c r="D670" s="413"/>
      <c r="E670" s="413"/>
      <c r="F670" s="413"/>
      <c r="G670" s="413"/>
      <c r="H670" s="413"/>
      <c r="I670" s="413"/>
      <c r="J670" s="413"/>
      <c r="K670" s="413"/>
      <c r="L670" s="413"/>
      <c r="M670" s="413"/>
      <c r="N670" s="413"/>
      <c r="O670" s="413"/>
      <c r="P670" s="413"/>
      <c r="Q670" s="413"/>
      <c r="R670" s="413"/>
      <c r="S670" s="413"/>
      <c r="T670" s="413"/>
      <c r="U670" s="413"/>
      <c r="V670" s="413"/>
      <c r="W670" s="413"/>
      <c r="X670" s="413"/>
    </row>
    <row r="671" ht="14.25" customHeight="1">
      <c r="A671" s="413"/>
      <c r="B671" s="413"/>
      <c r="C671" s="413"/>
      <c r="D671" s="413"/>
      <c r="E671" s="413"/>
      <c r="F671" s="413"/>
      <c r="G671" s="413"/>
      <c r="H671" s="413"/>
      <c r="I671" s="413"/>
      <c r="J671" s="413"/>
      <c r="K671" s="413"/>
      <c r="L671" s="413"/>
      <c r="M671" s="413"/>
      <c r="N671" s="413"/>
      <c r="O671" s="413"/>
      <c r="P671" s="413"/>
      <c r="Q671" s="413"/>
      <c r="R671" s="413"/>
      <c r="S671" s="413"/>
      <c r="T671" s="413"/>
      <c r="U671" s="413"/>
      <c r="V671" s="413"/>
      <c r="W671" s="413"/>
      <c r="X671" s="413"/>
    </row>
    <row r="672" ht="14.25" customHeight="1">
      <c r="A672" s="413"/>
      <c r="B672" s="413"/>
      <c r="C672" s="413"/>
      <c r="D672" s="413"/>
      <c r="E672" s="413"/>
      <c r="F672" s="413"/>
      <c r="G672" s="413"/>
      <c r="H672" s="413"/>
      <c r="I672" s="413"/>
      <c r="J672" s="413"/>
      <c r="K672" s="413"/>
      <c r="L672" s="413"/>
      <c r="M672" s="413"/>
      <c r="N672" s="413"/>
      <c r="O672" s="413"/>
      <c r="P672" s="413"/>
      <c r="Q672" s="413"/>
      <c r="R672" s="413"/>
      <c r="S672" s="413"/>
      <c r="T672" s="413"/>
      <c r="U672" s="413"/>
      <c r="V672" s="413"/>
      <c r="W672" s="413"/>
      <c r="X672" s="413"/>
    </row>
    <row r="673" ht="14.25" customHeight="1">
      <c r="A673" s="413"/>
      <c r="B673" s="413"/>
      <c r="C673" s="413"/>
      <c r="D673" s="413"/>
      <c r="E673" s="413"/>
      <c r="F673" s="413"/>
      <c r="G673" s="413"/>
      <c r="H673" s="413"/>
      <c r="I673" s="413"/>
      <c r="J673" s="413"/>
      <c r="K673" s="413"/>
      <c r="L673" s="413"/>
      <c r="M673" s="413"/>
      <c r="N673" s="413"/>
      <c r="O673" s="413"/>
      <c r="P673" s="413"/>
      <c r="Q673" s="413"/>
      <c r="R673" s="413"/>
      <c r="S673" s="413"/>
      <c r="T673" s="413"/>
      <c r="U673" s="413"/>
      <c r="V673" s="413"/>
      <c r="W673" s="413"/>
      <c r="X673" s="413"/>
    </row>
    <row r="674" ht="14.25" customHeight="1">
      <c r="A674" s="413"/>
      <c r="B674" s="413"/>
      <c r="C674" s="413"/>
      <c r="D674" s="413"/>
      <c r="E674" s="413"/>
      <c r="F674" s="413"/>
      <c r="G674" s="413"/>
      <c r="H674" s="413"/>
      <c r="I674" s="413"/>
      <c r="J674" s="413"/>
      <c r="K674" s="413"/>
      <c r="L674" s="413"/>
      <c r="M674" s="413"/>
      <c r="N674" s="413"/>
      <c r="O674" s="413"/>
      <c r="P674" s="413"/>
      <c r="Q674" s="413"/>
      <c r="R674" s="413"/>
      <c r="S674" s="413"/>
      <c r="T674" s="413"/>
      <c r="U674" s="413"/>
      <c r="V674" s="413"/>
      <c r="W674" s="413"/>
      <c r="X674" s="413"/>
    </row>
    <row r="675" ht="14.25" customHeight="1">
      <c r="A675" s="413"/>
      <c r="B675" s="413"/>
      <c r="C675" s="413"/>
      <c r="D675" s="413"/>
      <c r="E675" s="413"/>
      <c r="F675" s="413"/>
      <c r="G675" s="413"/>
      <c r="H675" s="413"/>
      <c r="I675" s="413"/>
      <c r="J675" s="413"/>
      <c r="K675" s="413"/>
      <c r="L675" s="413"/>
      <c r="M675" s="413"/>
      <c r="N675" s="413"/>
      <c r="O675" s="413"/>
      <c r="P675" s="413"/>
      <c r="Q675" s="413"/>
      <c r="R675" s="413"/>
      <c r="S675" s="413"/>
      <c r="T675" s="413"/>
      <c r="U675" s="413"/>
      <c r="V675" s="413"/>
      <c r="W675" s="413"/>
      <c r="X675" s="413"/>
    </row>
    <row r="676" ht="14.25" customHeight="1">
      <c r="A676" s="413"/>
      <c r="B676" s="413"/>
      <c r="C676" s="413"/>
      <c r="D676" s="413"/>
      <c r="E676" s="413"/>
      <c r="F676" s="413"/>
      <c r="G676" s="413"/>
      <c r="H676" s="413"/>
      <c r="I676" s="413"/>
      <c r="J676" s="413"/>
      <c r="K676" s="413"/>
      <c r="L676" s="413"/>
      <c r="M676" s="413"/>
      <c r="N676" s="413"/>
      <c r="O676" s="413"/>
      <c r="P676" s="413"/>
      <c r="Q676" s="413"/>
      <c r="R676" s="413"/>
      <c r="S676" s="413"/>
      <c r="T676" s="413"/>
      <c r="U676" s="413"/>
      <c r="V676" s="413"/>
      <c r="W676" s="413"/>
      <c r="X676" s="413"/>
    </row>
    <row r="677" ht="14.25" customHeight="1">
      <c r="A677" s="413"/>
      <c r="B677" s="413"/>
      <c r="C677" s="413"/>
      <c r="D677" s="413"/>
      <c r="E677" s="413"/>
      <c r="F677" s="413"/>
      <c r="G677" s="413"/>
      <c r="H677" s="413"/>
      <c r="I677" s="413"/>
      <c r="J677" s="413"/>
      <c r="K677" s="413"/>
      <c r="L677" s="413"/>
      <c r="M677" s="413"/>
      <c r="N677" s="413"/>
      <c r="O677" s="413"/>
      <c r="P677" s="413"/>
      <c r="Q677" s="413"/>
      <c r="R677" s="413"/>
      <c r="S677" s="413"/>
      <c r="T677" s="413"/>
      <c r="U677" s="413"/>
      <c r="V677" s="413"/>
      <c r="W677" s="413"/>
      <c r="X677" s="413"/>
    </row>
    <row r="678" ht="14.25" customHeight="1">
      <c r="A678" s="413"/>
      <c r="B678" s="413"/>
      <c r="C678" s="413"/>
      <c r="D678" s="413"/>
      <c r="E678" s="413"/>
      <c r="F678" s="413"/>
      <c r="G678" s="413"/>
      <c r="H678" s="413"/>
      <c r="I678" s="413"/>
      <c r="J678" s="413"/>
      <c r="K678" s="413"/>
      <c r="L678" s="413"/>
      <c r="M678" s="413"/>
      <c r="N678" s="413"/>
      <c r="O678" s="413"/>
      <c r="P678" s="413"/>
      <c r="Q678" s="413"/>
      <c r="R678" s="413"/>
      <c r="S678" s="413"/>
      <c r="T678" s="413"/>
      <c r="U678" s="413"/>
      <c r="V678" s="413"/>
      <c r="W678" s="413"/>
      <c r="X678" s="413"/>
    </row>
    <row r="679" ht="14.25" customHeight="1">
      <c r="A679" s="413"/>
      <c r="B679" s="413"/>
      <c r="C679" s="413"/>
      <c r="D679" s="413"/>
      <c r="E679" s="413"/>
      <c r="F679" s="413"/>
      <c r="G679" s="413"/>
      <c r="H679" s="413"/>
      <c r="I679" s="413"/>
      <c r="J679" s="413"/>
      <c r="K679" s="413"/>
      <c r="L679" s="413"/>
      <c r="M679" s="413"/>
      <c r="N679" s="413"/>
      <c r="O679" s="413"/>
      <c r="P679" s="413"/>
      <c r="Q679" s="413"/>
      <c r="R679" s="413"/>
      <c r="S679" s="413"/>
      <c r="T679" s="413"/>
      <c r="U679" s="413"/>
      <c r="V679" s="413"/>
      <c r="W679" s="413"/>
      <c r="X679" s="413"/>
    </row>
    <row r="680" ht="14.25" customHeight="1">
      <c r="A680" s="413"/>
      <c r="B680" s="413"/>
      <c r="C680" s="413"/>
      <c r="D680" s="413"/>
      <c r="E680" s="413"/>
      <c r="F680" s="413"/>
      <c r="G680" s="413"/>
      <c r="H680" s="413"/>
      <c r="I680" s="413"/>
      <c r="J680" s="413"/>
      <c r="K680" s="413"/>
      <c r="L680" s="413"/>
      <c r="M680" s="413"/>
      <c r="N680" s="413"/>
      <c r="O680" s="413"/>
      <c r="P680" s="413"/>
      <c r="Q680" s="413"/>
      <c r="R680" s="413"/>
      <c r="S680" s="413"/>
      <c r="T680" s="413"/>
      <c r="U680" s="413"/>
      <c r="V680" s="413"/>
      <c r="W680" s="413"/>
      <c r="X680" s="413"/>
    </row>
    <row r="681" ht="14.25" customHeight="1">
      <c r="A681" s="413"/>
      <c r="B681" s="413"/>
      <c r="C681" s="413"/>
      <c r="D681" s="413"/>
      <c r="E681" s="413"/>
      <c r="F681" s="413"/>
      <c r="G681" s="413"/>
      <c r="H681" s="413"/>
      <c r="I681" s="413"/>
      <c r="J681" s="413"/>
      <c r="K681" s="413"/>
      <c r="L681" s="413"/>
      <c r="M681" s="413"/>
      <c r="N681" s="413"/>
      <c r="O681" s="413"/>
      <c r="P681" s="413"/>
      <c r="Q681" s="413"/>
      <c r="R681" s="413"/>
      <c r="S681" s="413"/>
      <c r="T681" s="413"/>
      <c r="U681" s="413"/>
      <c r="V681" s="413"/>
      <c r="W681" s="413"/>
      <c r="X681" s="413"/>
    </row>
    <row r="682" ht="14.25" customHeight="1">
      <c r="A682" s="413"/>
      <c r="B682" s="413"/>
      <c r="C682" s="413"/>
      <c r="D682" s="413"/>
      <c r="E682" s="413"/>
      <c r="F682" s="413"/>
      <c r="G682" s="413"/>
      <c r="H682" s="413"/>
      <c r="I682" s="413"/>
      <c r="J682" s="413"/>
      <c r="K682" s="413"/>
      <c r="L682" s="413"/>
      <c r="M682" s="413"/>
      <c r="N682" s="413"/>
      <c r="O682" s="413"/>
      <c r="P682" s="413"/>
      <c r="Q682" s="413"/>
      <c r="R682" s="413"/>
      <c r="S682" s="413"/>
      <c r="T682" s="413"/>
      <c r="U682" s="413"/>
      <c r="V682" s="413"/>
      <c r="W682" s="413"/>
      <c r="X682" s="413"/>
    </row>
    <row r="683" ht="14.25" customHeight="1">
      <c r="A683" s="413"/>
      <c r="B683" s="413"/>
      <c r="C683" s="413"/>
      <c r="D683" s="413"/>
      <c r="E683" s="413"/>
      <c r="F683" s="413"/>
      <c r="G683" s="413"/>
      <c r="H683" s="413"/>
      <c r="I683" s="413"/>
      <c r="J683" s="413"/>
      <c r="K683" s="413"/>
      <c r="L683" s="413"/>
      <c r="M683" s="413"/>
      <c r="N683" s="413"/>
      <c r="O683" s="413"/>
      <c r="P683" s="413"/>
      <c r="Q683" s="413"/>
      <c r="R683" s="413"/>
      <c r="S683" s="413"/>
      <c r="T683" s="413"/>
      <c r="U683" s="413"/>
      <c r="V683" s="413"/>
      <c r="W683" s="413"/>
      <c r="X683" s="413"/>
    </row>
    <row r="684" ht="14.25" customHeight="1">
      <c r="A684" s="413"/>
      <c r="B684" s="413"/>
      <c r="C684" s="413"/>
      <c r="D684" s="413"/>
      <c r="E684" s="413"/>
      <c r="F684" s="413"/>
      <c r="G684" s="413"/>
      <c r="H684" s="413"/>
      <c r="I684" s="413"/>
      <c r="J684" s="413"/>
      <c r="K684" s="413"/>
      <c r="L684" s="413"/>
      <c r="M684" s="413"/>
      <c r="N684" s="413"/>
      <c r="O684" s="413"/>
      <c r="P684" s="413"/>
      <c r="Q684" s="413"/>
      <c r="R684" s="413"/>
      <c r="S684" s="413"/>
      <c r="T684" s="413"/>
      <c r="U684" s="413"/>
      <c r="V684" s="413"/>
      <c r="W684" s="413"/>
      <c r="X684" s="413"/>
    </row>
    <row r="685" ht="14.25" customHeight="1">
      <c r="A685" s="413"/>
      <c r="B685" s="413"/>
      <c r="C685" s="413"/>
      <c r="D685" s="413"/>
      <c r="E685" s="413"/>
      <c r="F685" s="413"/>
      <c r="G685" s="413"/>
      <c r="H685" s="413"/>
      <c r="I685" s="413"/>
      <c r="J685" s="413"/>
      <c r="K685" s="413"/>
      <c r="L685" s="413"/>
      <c r="M685" s="413"/>
      <c r="N685" s="413"/>
      <c r="O685" s="413"/>
      <c r="P685" s="413"/>
      <c r="Q685" s="413"/>
      <c r="R685" s="413"/>
      <c r="S685" s="413"/>
      <c r="T685" s="413"/>
      <c r="U685" s="413"/>
      <c r="V685" s="413"/>
      <c r="W685" s="413"/>
      <c r="X685" s="413"/>
    </row>
    <row r="686" ht="14.25" customHeight="1">
      <c r="A686" s="413"/>
      <c r="B686" s="413"/>
      <c r="C686" s="413"/>
      <c r="D686" s="413"/>
      <c r="E686" s="413"/>
      <c r="F686" s="413"/>
      <c r="G686" s="413"/>
      <c r="H686" s="413"/>
      <c r="I686" s="413"/>
      <c r="J686" s="413"/>
      <c r="K686" s="413"/>
      <c r="L686" s="413"/>
      <c r="M686" s="413"/>
      <c r="N686" s="413"/>
      <c r="O686" s="413"/>
      <c r="P686" s="413"/>
      <c r="Q686" s="413"/>
      <c r="R686" s="413"/>
      <c r="S686" s="413"/>
      <c r="T686" s="413"/>
      <c r="U686" s="413"/>
      <c r="V686" s="413"/>
      <c r="W686" s="413"/>
      <c r="X686" s="413"/>
    </row>
    <row r="687" ht="14.25" customHeight="1">
      <c r="A687" s="413"/>
      <c r="B687" s="413"/>
      <c r="C687" s="413"/>
      <c r="D687" s="413"/>
      <c r="E687" s="413"/>
      <c r="F687" s="413"/>
      <c r="G687" s="413"/>
      <c r="H687" s="413"/>
      <c r="I687" s="413"/>
      <c r="J687" s="413"/>
      <c r="K687" s="413"/>
      <c r="L687" s="413"/>
      <c r="M687" s="413"/>
      <c r="N687" s="413"/>
      <c r="O687" s="413"/>
      <c r="P687" s="413"/>
      <c r="Q687" s="413"/>
      <c r="R687" s="413"/>
      <c r="S687" s="413"/>
      <c r="T687" s="413"/>
      <c r="U687" s="413"/>
      <c r="V687" s="413"/>
      <c r="W687" s="413"/>
      <c r="X687" s="413"/>
    </row>
    <row r="688" ht="14.25" customHeight="1">
      <c r="A688" s="413"/>
      <c r="B688" s="413"/>
      <c r="C688" s="413"/>
      <c r="D688" s="413"/>
      <c r="E688" s="413"/>
      <c r="F688" s="413"/>
      <c r="G688" s="413"/>
      <c r="H688" s="413"/>
      <c r="I688" s="413"/>
      <c r="J688" s="413"/>
      <c r="K688" s="413"/>
      <c r="L688" s="413"/>
      <c r="M688" s="413"/>
      <c r="N688" s="413"/>
      <c r="O688" s="413"/>
      <c r="P688" s="413"/>
      <c r="Q688" s="413"/>
      <c r="R688" s="413"/>
      <c r="S688" s="413"/>
      <c r="T688" s="413"/>
      <c r="U688" s="413"/>
      <c r="V688" s="413"/>
      <c r="W688" s="413"/>
      <c r="X688" s="413"/>
    </row>
    <row r="689" ht="14.25" customHeight="1">
      <c r="A689" s="413"/>
      <c r="B689" s="413"/>
      <c r="C689" s="413"/>
      <c r="D689" s="413"/>
      <c r="E689" s="413"/>
      <c r="F689" s="413"/>
      <c r="G689" s="413"/>
      <c r="H689" s="413"/>
      <c r="I689" s="413"/>
      <c r="J689" s="413"/>
      <c r="K689" s="413"/>
      <c r="L689" s="413"/>
      <c r="M689" s="413"/>
      <c r="N689" s="413"/>
      <c r="O689" s="413"/>
      <c r="P689" s="413"/>
      <c r="Q689" s="413"/>
      <c r="R689" s="413"/>
      <c r="S689" s="413"/>
      <c r="T689" s="413"/>
      <c r="U689" s="413"/>
      <c r="V689" s="413"/>
      <c r="W689" s="413"/>
      <c r="X689" s="413"/>
    </row>
    <row r="690" ht="14.25" customHeight="1">
      <c r="A690" s="413"/>
      <c r="B690" s="413"/>
      <c r="C690" s="413"/>
      <c r="D690" s="413"/>
      <c r="E690" s="413"/>
      <c r="F690" s="413"/>
      <c r="G690" s="413"/>
      <c r="H690" s="413"/>
      <c r="I690" s="413"/>
      <c r="J690" s="413"/>
      <c r="K690" s="413"/>
      <c r="L690" s="413"/>
      <c r="M690" s="413"/>
      <c r="N690" s="413"/>
      <c r="O690" s="413"/>
      <c r="P690" s="413"/>
      <c r="Q690" s="413"/>
      <c r="R690" s="413"/>
      <c r="S690" s="413"/>
      <c r="T690" s="413"/>
      <c r="U690" s="413"/>
      <c r="V690" s="413"/>
      <c r="W690" s="413"/>
      <c r="X690" s="413"/>
    </row>
    <row r="691" ht="14.25" customHeight="1">
      <c r="A691" s="413"/>
      <c r="B691" s="413"/>
      <c r="C691" s="413"/>
      <c r="D691" s="413"/>
      <c r="E691" s="413"/>
      <c r="F691" s="413"/>
      <c r="G691" s="413"/>
      <c r="H691" s="413"/>
      <c r="I691" s="413"/>
      <c r="J691" s="413"/>
      <c r="K691" s="413"/>
      <c r="L691" s="413"/>
      <c r="M691" s="413"/>
      <c r="N691" s="413"/>
      <c r="O691" s="413"/>
      <c r="P691" s="413"/>
      <c r="Q691" s="413"/>
      <c r="R691" s="413"/>
      <c r="S691" s="413"/>
      <c r="T691" s="413"/>
      <c r="U691" s="413"/>
      <c r="V691" s="413"/>
      <c r="W691" s="413"/>
      <c r="X691" s="413"/>
    </row>
    <row r="692" ht="14.25" customHeight="1">
      <c r="A692" s="413"/>
      <c r="B692" s="413"/>
      <c r="C692" s="413"/>
      <c r="D692" s="413"/>
      <c r="E692" s="413"/>
      <c r="F692" s="413"/>
      <c r="G692" s="413"/>
      <c r="H692" s="413"/>
      <c r="I692" s="413"/>
      <c r="J692" s="413"/>
      <c r="K692" s="413"/>
      <c r="L692" s="413"/>
      <c r="M692" s="413"/>
      <c r="N692" s="413"/>
      <c r="O692" s="413"/>
      <c r="P692" s="413"/>
      <c r="Q692" s="413"/>
      <c r="R692" s="413"/>
      <c r="S692" s="413"/>
      <c r="T692" s="413"/>
      <c r="U692" s="413"/>
      <c r="V692" s="413"/>
      <c r="W692" s="413"/>
      <c r="X692" s="413"/>
    </row>
    <row r="693" ht="14.25" customHeight="1">
      <c r="A693" s="413"/>
      <c r="B693" s="413"/>
      <c r="C693" s="413"/>
      <c r="D693" s="413"/>
      <c r="E693" s="413"/>
      <c r="F693" s="413"/>
      <c r="G693" s="413"/>
      <c r="H693" s="413"/>
      <c r="I693" s="413"/>
      <c r="J693" s="413"/>
      <c r="K693" s="413"/>
      <c r="L693" s="413"/>
      <c r="M693" s="413"/>
      <c r="N693" s="413"/>
      <c r="O693" s="413"/>
      <c r="P693" s="413"/>
      <c r="Q693" s="413"/>
      <c r="R693" s="413"/>
      <c r="S693" s="413"/>
      <c r="T693" s="413"/>
      <c r="U693" s="413"/>
      <c r="V693" s="413"/>
      <c r="W693" s="413"/>
      <c r="X693" s="413"/>
    </row>
    <row r="694" ht="14.25" customHeight="1">
      <c r="A694" s="413"/>
      <c r="B694" s="413"/>
      <c r="C694" s="413"/>
      <c r="D694" s="413"/>
      <c r="E694" s="413"/>
      <c r="F694" s="413"/>
      <c r="G694" s="413"/>
      <c r="H694" s="413"/>
      <c r="I694" s="413"/>
      <c r="J694" s="413"/>
      <c r="K694" s="413"/>
      <c r="L694" s="413"/>
      <c r="M694" s="413"/>
      <c r="N694" s="413"/>
      <c r="O694" s="413"/>
      <c r="P694" s="413"/>
      <c r="Q694" s="413"/>
      <c r="R694" s="413"/>
      <c r="S694" s="413"/>
      <c r="T694" s="413"/>
      <c r="U694" s="413"/>
      <c r="V694" s="413"/>
      <c r="W694" s="413"/>
      <c r="X694" s="413"/>
    </row>
    <row r="695" ht="14.25" customHeight="1">
      <c r="A695" s="413"/>
      <c r="B695" s="413"/>
      <c r="C695" s="413"/>
      <c r="D695" s="413"/>
      <c r="E695" s="413"/>
      <c r="F695" s="413"/>
      <c r="G695" s="413"/>
      <c r="H695" s="413"/>
      <c r="I695" s="413"/>
      <c r="J695" s="413"/>
      <c r="K695" s="413"/>
      <c r="L695" s="413"/>
      <c r="M695" s="413"/>
      <c r="N695" s="413"/>
      <c r="O695" s="413"/>
      <c r="P695" s="413"/>
      <c r="Q695" s="413"/>
      <c r="R695" s="413"/>
      <c r="S695" s="413"/>
      <c r="T695" s="413"/>
      <c r="U695" s="413"/>
      <c r="V695" s="413"/>
      <c r="W695" s="413"/>
      <c r="X695" s="413"/>
    </row>
    <row r="696" ht="14.25" customHeight="1">
      <c r="A696" s="413"/>
      <c r="B696" s="413"/>
      <c r="C696" s="413"/>
      <c r="D696" s="413"/>
      <c r="E696" s="413"/>
      <c r="F696" s="413"/>
      <c r="G696" s="413"/>
      <c r="H696" s="413"/>
      <c r="I696" s="413"/>
      <c r="J696" s="413"/>
      <c r="K696" s="413"/>
      <c r="L696" s="413"/>
      <c r="M696" s="413"/>
      <c r="N696" s="413"/>
      <c r="O696" s="413"/>
      <c r="P696" s="413"/>
      <c r="Q696" s="413"/>
      <c r="R696" s="413"/>
      <c r="S696" s="413"/>
      <c r="T696" s="413"/>
      <c r="U696" s="413"/>
      <c r="V696" s="413"/>
      <c r="W696" s="413"/>
      <c r="X696" s="413"/>
    </row>
    <row r="697" ht="14.25" customHeight="1">
      <c r="A697" s="413"/>
      <c r="B697" s="413"/>
      <c r="C697" s="413"/>
      <c r="D697" s="413"/>
      <c r="E697" s="413"/>
      <c r="F697" s="413"/>
      <c r="G697" s="413"/>
      <c r="H697" s="413"/>
      <c r="I697" s="413"/>
      <c r="J697" s="413"/>
      <c r="K697" s="413"/>
      <c r="L697" s="413"/>
      <c r="M697" s="413"/>
      <c r="N697" s="413"/>
      <c r="O697" s="413"/>
      <c r="P697" s="413"/>
      <c r="Q697" s="413"/>
      <c r="R697" s="413"/>
      <c r="S697" s="413"/>
      <c r="T697" s="413"/>
      <c r="U697" s="413"/>
      <c r="V697" s="413"/>
      <c r="W697" s="413"/>
      <c r="X697" s="413"/>
    </row>
    <row r="698" ht="14.25" customHeight="1">
      <c r="A698" s="413"/>
      <c r="B698" s="413"/>
      <c r="C698" s="413"/>
      <c r="D698" s="413"/>
      <c r="E698" s="413"/>
      <c r="F698" s="413"/>
      <c r="G698" s="413"/>
      <c r="H698" s="413"/>
      <c r="I698" s="413"/>
      <c r="J698" s="413"/>
      <c r="K698" s="413"/>
      <c r="L698" s="413"/>
      <c r="M698" s="413"/>
      <c r="N698" s="413"/>
      <c r="O698" s="413"/>
      <c r="P698" s="413"/>
      <c r="Q698" s="413"/>
      <c r="R698" s="413"/>
      <c r="S698" s="413"/>
      <c r="T698" s="413"/>
      <c r="U698" s="413"/>
      <c r="V698" s="413"/>
      <c r="W698" s="413"/>
      <c r="X698" s="413"/>
    </row>
    <row r="699" ht="14.25" customHeight="1">
      <c r="A699" s="413"/>
      <c r="B699" s="413"/>
      <c r="C699" s="413"/>
      <c r="D699" s="413"/>
      <c r="E699" s="413"/>
      <c r="F699" s="413"/>
      <c r="G699" s="413"/>
      <c r="H699" s="413"/>
      <c r="I699" s="413"/>
      <c r="J699" s="413"/>
      <c r="K699" s="413"/>
      <c r="L699" s="413"/>
      <c r="M699" s="413"/>
      <c r="N699" s="413"/>
      <c r="O699" s="413"/>
      <c r="P699" s="413"/>
      <c r="Q699" s="413"/>
      <c r="R699" s="413"/>
      <c r="S699" s="413"/>
      <c r="T699" s="413"/>
      <c r="U699" s="413"/>
      <c r="V699" s="413"/>
      <c r="W699" s="413"/>
      <c r="X699" s="413"/>
    </row>
    <row r="700" ht="14.25" customHeight="1">
      <c r="A700" s="413"/>
      <c r="B700" s="413"/>
      <c r="C700" s="413"/>
      <c r="D700" s="413"/>
      <c r="E700" s="413"/>
      <c r="F700" s="413"/>
      <c r="G700" s="413"/>
      <c r="H700" s="413"/>
      <c r="I700" s="413"/>
      <c r="J700" s="413"/>
      <c r="K700" s="413"/>
      <c r="L700" s="413"/>
      <c r="M700" s="413"/>
      <c r="N700" s="413"/>
      <c r="O700" s="413"/>
      <c r="P700" s="413"/>
      <c r="Q700" s="413"/>
      <c r="R700" s="413"/>
      <c r="S700" s="413"/>
      <c r="T700" s="413"/>
      <c r="U700" s="413"/>
      <c r="V700" s="413"/>
      <c r="W700" s="413"/>
      <c r="X700" s="413"/>
    </row>
    <row r="701" ht="14.25" customHeight="1">
      <c r="A701" s="413"/>
      <c r="B701" s="413"/>
      <c r="C701" s="413"/>
      <c r="D701" s="413"/>
      <c r="E701" s="413"/>
      <c r="F701" s="413"/>
      <c r="G701" s="413"/>
      <c r="H701" s="413"/>
      <c r="I701" s="413"/>
      <c r="J701" s="413"/>
      <c r="K701" s="413"/>
      <c r="L701" s="413"/>
      <c r="M701" s="413"/>
      <c r="N701" s="413"/>
      <c r="O701" s="413"/>
      <c r="P701" s="413"/>
      <c r="Q701" s="413"/>
      <c r="R701" s="413"/>
      <c r="S701" s="413"/>
      <c r="T701" s="413"/>
      <c r="U701" s="413"/>
      <c r="V701" s="413"/>
      <c r="W701" s="413"/>
      <c r="X701" s="413"/>
    </row>
    <row r="702" ht="14.25" customHeight="1">
      <c r="A702" s="413"/>
      <c r="B702" s="413"/>
      <c r="C702" s="413"/>
      <c r="D702" s="413"/>
      <c r="E702" s="413"/>
      <c r="F702" s="413"/>
      <c r="G702" s="413"/>
      <c r="H702" s="413"/>
      <c r="I702" s="413"/>
      <c r="J702" s="413"/>
      <c r="K702" s="413"/>
      <c r="L702" s="413"/>
      <c r="M702" s="413"/>
      <c r="N702" s="413"/>
      <c r="O702" s="413"/>
      <c r="P702" s="413"/>
      <c r="Q702" s="413"/>
      <c r="R702" s="413"/>
      <c r="S702" s="413"/>
      <c r="T702" s="413"/>
      <c r="U702" s="413"/>
      <c r="V702" s="413"/>
      <c r="W702" s="413"/>
      <c r="X702" s="413"/>
    </row>
    <row r="703" ht="14.25" customHeight="1">
      <c r="A703" s="413"/>
      <c r="B703" s="413"/>
      <c r="C703" s="413"/>
      <c r="D703" s="413"/>
      <c r="E703" s="413"/>
      <c r="F703" s="413"/>
      <c r="G703" s="413"/>
      <c r="H703" s="413"/>
      <c r="I703" s="413"/>
      <c r="J703" s="413"/>
      <c r="K703" s="413"/>
      <c r="L703" s="413"/>
      <c r="M703" s="413"/>
      <c r="N703" s="413"/>
      <c r="O703" s="413"/>
      <c r="P703" s="413"/>
      <c r="Q703" s="413"/>
      <c r="R703" s="413"/>
      <c r="S703" s="413"/>
      <c r="T703" s="413"/>
      <c r="U703" s="413"/>
      <c r="V703" s="413"/>
      <c r="W703" s="413"/>
      <c r="X703" s="413"/>
    </row>
    <row r="704" ht="14.25" customHeight="1">
      <c r="A704" s="413"/>
      <c r="B704" s="413"/>
      <c r="C704" s="413"/>
      <c r="D704" s="413"/>
      <c r="E704" s="413"/>
      <c r="F704" s="413"/>
      <c r="G704" s="413"/>
      <c r="H704" s="413"/>
      <c r="I704" s="413"/>
      <c r="J704" s="413"/>
      <c r="K704" s="413"/>
      <c r="L704" s="413"/>
      <c r="M704" s="413"/>
      <c r="N704" s="413"/>
      <c r="O704" s="413"/>
      <c r="P704" s="413"/>
      <c r="Q704" s="413"/>
      <c r="R704" s="413"/>
      <c r="S704" s="413"/>
      <c r="T704" s="413"/>
      <c r="U704" s="413"/>
      <c r="V704" s="413"/>
      <c r="W704" s="413"/>
      <c r="X704" s="413"/>
    </row>
    <row r="705" ht="14.25" customHeight="1">
      <c r="A705" s="413"/>
      <c r="B705" s="413"/>
      <c r="C705" s="413"/>
      <c r="D705" s="413"/>
      <c r="E705" s="413"/>
      <c r="F705" s="413"/>
      <c r="G705" s="413"/>
      <c r="H705" s="413"/>
      <c r="I705" s="413"/>
      <c r="J705" s="413"/>
      <c r="K705" s="413"/>
      <c r="L705" s="413"/>
      <c r="M705" s="413"/>
      <c r="N705" s="413"/>
      <c r="O705" s="413"/>
      <c r="P705" s="413"/>
      <c r="Q705" s="413"/>
      <c r="R705" s="413"/>
      <c r="S705" s="413"/>
      <c r="T705" s="413"/>
      <c r="U705" s="413"/>
      <c r="V705" s="413"/>
      <c r="W705" s="413"/>
      <c r="X705" s="413"/>
    </row>
    <row r="706" ht="14.25" customHeight="1">
      <c r="A706" s="413"/>
      <c r="B706" s="413"/>
      <c r="C706" s="413"/>
      <c r="D706" s="413"/>
      <c r="E706" s="413"/>
      <c r="F706" s="413"/>
      <c r="G706" s="413"/>
      <c r="H706" s="413"/>
      <c r="I706" s="413"/>
      <c r="J706" s="413"/>
      <c r="K706" s="413"/>
      <c r="L706" s="413"/>
      <c r="M706" s="413"/>
      <c r="N706" s="413"/>
      <c r="O706" s="413"/>
      <c r="P706" s="413"/>
      <c r="Q706" s="413"/>
      <c r="R706" s="413"/>
      <c r="S706" s="413"/>
      <c r="T706" s="413"/>
      <c r="U706" s="413"/>
      <c r="V706" s="413"/>
      <c r="W706" s="413"/>
      <c r="X706" s="413"/>
    </row>
    <row r="707" ht="14.25" customHeight="1">
      <c r="A707" s="413"/>
      <c r="B707" s="413"/>
      <c r="C707" s="413"/>
      <c r="D707" s="413"/>
      <c r="E707" s="413"/>
      <c r="F707" s="413"/>
      <c r="G707" s="413"/>
      <c r="H707" s="413"/>
      <c r="I707" s="413"/>
      <c r="J707" s="413"/>
      <c r="K707" s="413"/>
      <c r="L707" s="413"/>
      <c r="M707" s="413"/>
      <c r="N707" s="413"/>
      <c r="O707" s="413"/>
      <c r="P707" s="413"/>
      <c r="Q707" s="413"/>
      <c r="R707" s="413"/>
      <c r="S707" s="413"/>
      <c r="T707" s="413"/>
      <c r="U707" s="413"/>
      <c r="V707" s="413"/>
      <c r="W707" s="413"/>
      <c r="X707" s="413"/>
    </row>
    <row r="708" ht="14.25" customHeight="1">
      <c r="A708" s="413"/>
      <c r="B708" s="413"/>
      <c r="C708" s="413"/>
      <c r="D708" s="413"/>
      <c r="E708" s="413"/>
      <c r="F708" s="413"/>
      <c r="G708" s="413"/>
      <c r="H708" s="413"/>
      <c r="I708" s="413"/>
      <c r="J708" s="413"/>
      <c r="K708" s="413"/>
      <c r="L708" s="413"/>
      <c r="M708" s="413"/>
      <c r="N708" s="413"/>
      <c r="O708" s="413"/>
      <c r="P708" s="413"/>
      <c r="Q708" s="413"/>
      <c r="R708" s="413"/>
      <c r="S708" s="413"/>
      <c r="T708" s="413"/>
      <c r="U708" s="413"/>
      <c r="V708" s="413"/>
      <c r="W708" s="413"/>
      <c r="X708" s="413"/>
    </row>
    <row r="709" ht="14.25" customHeight="1">
      <c r="A709" s="413"/>
      <c r="B709" s="413"/>
      <c r="C709" s="413"/>
      <c r="D709" s="413"/>
      <c r="E709" s="413"/>
      <c r="F709" s="413"/>
      <c r="G709" s="413"/>
      <c r="H709" s="413"/>
      <c r="I709" s="413"/>
      <c r="J709" s="413"/>
      <c r="K709" s="413"/>
      <c r="L709" s="413"/>
      <c r="M709" s="413"/>
      <c r="N709" s="413"/>
      <c r="O709" s="413"/>
      <c r="P709" s="413"/>
      <c r="Q709" s="413"/>
      <c r="R709" s="413"/>
      <c r="S709" s="413"/>
      <c r="T709" s="413"/>
      <c r="U709" s="413"/>
      <c r="V709" s="413"/>
      <c r="W709" s="413"/>
      <c r="X709" s="413"/>
    </row>
    <row r="710" ht="14.25" customHeight="1">
      <c r="A710" s="413"/>
      <c r="B710" s="413"/>
      <c r="C710" s="413"/>
      <c r="D710" s="413"/>
      <c r="E710" s="413"/>
      <c r="F710" s="413"/>
      <c r="G710" s="413"/>
      <c r="H710" s="413"/>
      <c r="I710" s="413"/>
      <c r="J710" s="413"/>
      <c r="K710" s="413"/>
      <c r="L710" s="413"/>
      <c r="M710" s="413"/>
      <c r="N710" s="413"/>
      <c r="O710" s="413"/>
      <c r="P710" s="413"/>
      <c r="Q710" s="413"/>
      <c r="R710" s="413"/>
      <c r="S710" s="413"/>
      <c r="T710" s="413"/>
      <c r="U710" s="413"/>
      <c r="V710" s="413"/>
      <c r="W710" s="413"/>
      <c r="X710" s="413"/>
    </row>
    <row r="711" ht="14.25" customHeight="1">
      <c r="A711" s="413"/>
      <c r="B711" s="413"/>
      <c r="C711" s="413"/>
      <c r="D711" s="413"/>
      <c r="E711" s="413"/>
      <c r="F711" s="413"/>
      <c r="G711" s="413"/>
      <c r="H711" s="413"/>
      <c r="I711" s="413"/>
      <c r="J711" s="413"/>
      <c r="K711" s="413"/>
      <c r="L711" s="413"/>
      <c r="M711" s="413"/>
      <c r="N711" s="413"/>
      <c r="O711" s="413"/>
      <c r="P711" s="413"/>
      <c r="Q711" s="413"/>
      <c r="R711" s="413"/>
      <c r="S711" s="413"/>
      <c r="T711" s="413"/>
      <c r="U711" s="413"/>
      <c r="V711" s="413"/>
      <c r="W711" s="413"/>
      <c r="X711" s="413"/>
    </row>
    <row r="712" ht="14.25" customHeight="1">
      <c r="A712" s="413"/>
      <c r="B712" s="413"/>
      <c r="C712" s="413"/>
      <c r="D712" s="413"/>
      <c r="E712" s="413"/>
      <c r="F712" s="413"/>
      <c r="G712" s="413"/>
      <c r="H712" s="413"/>
      <c r="I712" s="413"/>
      <c r="J712" s="413"/>
      <c r="K712" s="413"/>
      <c r="L712" s="413"/>
      <c r="M712" s="413"/>
      <c r="N712" s="413"/>
      <c r="O712" s="413"/>
      <c r="P712" s="413"/>
      <c r="Q712" s="413"/>
      <c r="R712" s="413"/>
      <c r="S712" s="413"/>
      <c r="T712" s="413"/>
      <c r="U712" s="413"/>
      <c r="V712" s="413"/>
      <c r="W712" s="413"/>
      <c r="X712" s="413"/>
    </row>
    <row r="713" ht="14.25" customHeight="1">
      <c r="A713" s="413"/>
      <c r="B713" s="413"/>
      <c r="C713" s="413"/>
      <c r="D713" s="413"/>
      <c r="E713" s="413"/>
      <c r="F713" s="413"/>
      <c r="G713" s="413"/>
      <c r="H713" s="413"/>
      <c r="I713" s="413"/>
      <c r="J713" s="413"/>
      <c r="K713" s="413"/>
      <c r="L713" s="413"/>
      <c r="M713" s="413"/>
      <c r="N713" s="413"/>
      <c r="O713" s="413"/>
      <c r="P713" s="413"/>
      <c r="Q713" s="413"/>
      <c r="R713" s="413"/>
      <c r="S713" s="413"/>
      <c r="T713" s="413"/>
      <c r="U713" s="413"/>
      <c r="V713" s="413"/>
      <c r="W713" s="413"/>
      <c r="X713" s="413"/>
    </row>
    <row r="714" ht="14.25" customHeight="1">
      <c r="A714" s="413"/>
      <c r="B714" s="413"/>
      <c r="C714" s="413"/>
      <c r="D714" s="413"/>
      <c r="E714" s="413"/>
      <c r="F714" s="413"/>
      <c r="G714" s="413"/>
      <c r="H714" s="413"/>
      <c r="I714" s="413"/>
      <c r="J714" s="413"/>
      <c r="K714" s="413"/>
      <c r="L714" s="413"/>
      <c r="M714" s="413"/>
      <c r="N714" s="413"/>
      <c r="O714" s="413"/>
      <c r="P714" s="413"/>
      <c r="Q714" s="413"/>
      <c r="R714" s="413"/>
      <c r="S714" s="413"/>
      <c r="T714" s="413"/>
      <c r="U714" s="413"/>
      <c r="V714" s="413"/>
      <c r="W714" s="413"/>
      <c r="X714" s="413"/>
    </row>
    <row r="715" ht="14.25" customHeight="1">
      <c r="A715" s="413"/>
      <c r="B715" s="413"/>
      <c r="C715" s="413"/>
      <c r="D715" s="413"/>
      <c r="E715" s="413"/>
      <c r="F715" s="413"/>
      <c r="G715" s="413"/>
      <c r="H715" s="413"/>
      <c r="I715" s="413"/>
      <c r="J715" s="413"/>
      <c r="K715" s="413"/>
      <c r="L715" s="413"/>
      <c r="M715" s="413"/>
      <c r="N715" s="413"/>
      <c r="O715" s="413"/>
      <c r="P715" s="413"/>
      <c r="Q715" s="413"/>
      <c r="R715" s="413"/>
      <c r="S715" s="413"/>
      <c r="T715" s="413"/>
      <c r="U715" s="413"/>
      <c r="V715" s="413"/>
      <c r="W715" s="413"/>
      <c r="X715" s="413"/>
    </row>
    <row r="716" ht="14.25" customHeight="1">
      <c r="A716" s="413"/>
      <c r="B716" s="413"/>
      <c r="C716" s="413"/>
      <c r="D716" s="413"/>
      <c r="E716" s="413"/>
      <c r="F716" s="413"/>
      <c r="G716" s="413"/>
      <c r="H716" s="413"/>
      <c r="I716" s="413"/>
      <c r="J716" s="413"/>
      <c r="K716" s="413"/>
      <c r="L716" s="413"/>
      <c r="M716" s="413"/>
      <c r="N716" s="413"/>
      <c r="O716" s="413"/>
      <c r="P716" s="413"/>
      <c r="Q716" s="413"/>
      <c r="R716" s="413"/>
      <c r="S716" s="413"/>
      <c r="T716" s="413"/>
      <c r="U716" s="413"/>
      <c r="V716" s="413"/>
      <c r="W716" s="413"/>
      <c r="X716" s="413"/>
    </row>
    <row r="717" ht="14.25" customHeight="1">
      <c r="A717" s="413"/>
      <c r="B717" s="413"/>
      <c r="C717" s="413"/>
      <c r="D717" s="413"/>
      <c r="E717" s="413"/>
      <c r="F717" s="413"/>
      <c r="G717" s="413"/>
      <c r="H717" s="413"/>
      <c r="I717" s="413"/>
      <c r="J717" s="413"/>
      <c r="K717" s="413"/>
      <c r="L717" s="413"/>
      <c r="M717" s="413"/>
      <c r="N717" s="413"/>
      <c r="O717" s="413"/>
      <c r="P717" s="413"/>
      <c r="Q717" s="413"/>
      <c r="R717" s="413"/>
      <c r="S717" s="413"/>
      <c r="T717" s="413"/>
      <c r="U717" s="413"/>
      <c r="V717" s="413"/>
      <c r="W717" s="413"/>
      <c r="X717" s="413"/>
    </row>
    <row r="718" ht="14.25" customHeight="1">
      <c r="A718" s="413"/>
      <c r="B718" s="413"/>
      <c r="C718" s="413"/>
      <c r="D718" s="413"/>
      <c r="E718" s="413"/>
      <c r="F718" s="413"/>
      <c r="G718" s="413"/>
      <c r="H718" s="413"/>
      <c r="I718" s="413"/>
      <c r="J718" s="413"/>
      <c r="K718" s="413"/>
      <c r="L718" s="413"/>
      <c r="M718" s="413"/>
      <c r="N718" s="413"/>
      <c r="O718" s="413"/>
      <c r="P718" s="413"/>
      <c r="Q718" s="413"/>
      <c r="R718" s="413"/>
      <c r="S718" s="413"/>
      <c r="T718" s="413"/>
      <c r="U718" s="413"/>
      <c r="V718" s="413"/>
      <c r="W718" s="413"/>
      <c r="X718" s="413"/>
    </row>
    <row r="719" ht="14.25" customHeight="1">
      <c r="A719" s="413"/>
      <c r="B719" s="413"/>
      <c r="C719" s="413"/>
      <c r="D719" s="413"/>
      <c r="E719" s="413"/>
      <c r="F719" s="413"/>
      <c r="G719" s="413"/>
      <c r="H719" s="413"/>
      <c r="I719" s="413"/>
      <c r="J719" s="413"/>
      <c r="K719" s="413"/>
      <c r="L719" s="413"/>
      <c r="M719" s="413"/>
      <c r="N719" s="413"/>
      <c r="O719" s="413"/>
      <c r="P719" s="413"/>
      <c r="Q719" s="413"/>
      <c r="R719" s="413"/>
      <c r="S719" s="413"/>
      <c r="T719" s="413"/>
      <c r="U719" s="413"/>
      <c r="V719" s="413"/>
      <c r="W719" s="413"/>
      <c r="X719" s="413"/>
    </row>
    <row r="720" ht="14.25" customHeight="1">
      <c r="A720" s="413"/>
      <c r="B720" s="413"/>
      <c r="C720" s="413"/>
      <c r="D720" s="413"/>
      <c r="E720" s="413"/>
      <c r="F720" s="413"/>
      <c r="G720" s="413"/>
      <c r="H720" s="413"/>
      <c r="I720" s="413"/>
      <c r="J720" s="413"/>
      <c r="K720" s="413"/>
      <c r="L720" s="413"/>
      <c r="M720" s="413"/>
      <c r="N720" s="413"/>
      <c r="O720" s="413"/>
      <c r="P720" s="413"/>
      <c r="Q720" s="413"/>
      <c r="R720" s="413"/>
      <c r="S720" s="413"/>
      <c r="T720" s="413"/>
      <c r="U720" s="413"/>
      <c r="V720" s="413"/>
      <c r="W720" s="413"/>
      <c r="X720" s="413"/>
    </row>
    <row r="721" ht="14.25" customHeight="1">
      <c r="A721" s="413"/>
      <c r="B721" s="413"/>
      <c r="C721" s="413"/>
      <c r="D721" s="413"/>
      <c r="E721" s="413"/>
      <c r="F721" s="413"/>
      <c r="G721" s="413"/>
      <c r="H721" s="413"/>
      <c r="I721" s="413"/>
      <c r="J721" s="413"/>
      <c r="K721" s="413"/>
      <c r="L721" s="413"/>
      <c r="M721" s="413"/>
      <c r="N721" s="413"/>
      <c r="O721" s="413"/>
      <c r="P721" s="413"/>
      <c r="Q721" s="413"/>
      <c r="R721" s="413"/>
      <c r="S721" s="413"/>
      <c r="T721" s="413"/>
      <c r="U721" s="413"/>
      <c r="V721" s="413"/>
      <c r="W721" s="413"/>
      <c r="X721" s="413"/>
    </row>
    <row r="722" ht="14.25" customHeight="1">
      <c r="A722" s="413"/>
      <c r="B722" s="413"/>
      <c r="C722" s="413"/>
      <c r="D722" s="413"/>
      <c r="E722" s="413"/>
      <c r="F722" s="413"/>
      <c r="G722" s="413"/>
      <c r="H722" s="413"/>
      <c r="I722" s="413"/>
      <c r="J722" s="413"/>
      <c r="K722" s="413"/>
      <c r="L722" s="413"/>
      <c r="M722" s="413"/>
      <c r="N722" s="413"/>
      <c r="O722" s="413"/>
      <c r="P722" s="413"/>
      <c r="Q722" s="413"/>
      <c r="R722" s="413"/>
      <c r="S722" s="413"/>
      <c r="T722" s="413"/>
      <c r="U722" s="413"/>
      <c r="V722" s="413"/>
      <c r="W722" s="413"/>
      <c r="X722" s="413"/>
    </row>
    <row r="723" ht="14.25" customHeight="1">
      <c r="A723" s="413"/>
      <c r="B723" s="413"/>
      <c r="C723" s="413"/>
      <c r="D723" s="413"/>
      <c r="E723" s="413"/>
      <c r="F723" s="413"/>
      <c r="G723" s="413"/>
      <c r="H723" s="413"/>
      <c r="I723" s="413"/>
      <c r="J723" s="413"/>
      <c r="K723" s="413"/>
      <c r="L723" s="413"/>
      <c r="M723" s="413"/>
      <c r="N723" s="413"/>
      <c r="O723" s="413"/>
      <c r="P723" s="413"/>
      <c r="Q723" s="413"/>
      <c r="R723" s="413"/>
      <c r="S723" s="413"/>
      <c r="T723" s="413"/>
      <c r="U723" s="413"/>
      <c r="V723" s="413"/>
      <c r="W723" s="413"/>
      <c r="X723" s="413"/>
    </row>
    <row r="724" ht="14.25" customHeight="1">
      <c r="A724" s="413"/>
      <c r="B724" s="413"/>
      <c r="C724" s="413"/>
      <c r="D724" s="413"/>
      <c r="E724" s="413"/>
      <c r="F724" s="413"/>
      <c r="G724" s="413"/>
      <c r="H724" s="413"/>
      <c r="I724" s="413"/>
      <c r="J724" s="413"/>
      <c r="K724" s="413"/>
      <c r="L724" s="413"/>
      <c r="M724" s="413"/>
      <c r="N724" s="413"/>
      <c r="O724" s="413"/>
      <c r="P724" s="413"/>
      <c r="Q724" s="413"/>
      <c r="R724" s="413"/>
      <c r="S724" s="413"/>
      <c r="T724" s="413"/>
      <c r="U724" s="413"/>
      <c r="V724" s="413"/>
      <c r="W724" s="413"/>
      <c r="X724" s="413"/>
    </row>
    <row r="725" ht="14.25" customHeight="1">
      <c r="A725" s="413"/>
      <c r="B725" s="413"/>
      <c r="C725" s="413"/>
      <c r="D725" s="413"/>
      <c r="E725" s="413"/>
      <c r="F725" s="413"/>
      <c r="G725" s="413"/>
      <c r="H725" s="413"/>
      <c r="I725" s="413"/>
      <c r="J725" s="413"/>
      <c r="K725" s="413"/>
      <c r="L725" s="413"/>
      <c r="M725" s="413"/>
      <c r="N725" s="413"/>
      <c r="O725" s="413"/>
      <c r="P725" s="413"/>
      <c r="Q725" s="413"/>
      <c r="R725" s="413"/>
      <c r="S725" s="413"/>
      <c r="T725" s="413"/>
      <c r="U725" s="413"/>
      <c r="V725" s="413"/>
      <c r="W725" s="413"/>
      <c r="X725" s="413"/>
    </row>
    <row r="726" ht="14.25" customHeight="1">
      <c r="A726" s="413"/>
      <c r="B726" s="413"/>
      <c r="C726" s="413"/>
      <c r="D726" s="413"/>
      <c r="E726" s="413"/>
      <c r="F726" s="413"/>
      <c r="G726" s="413"/>
      <c r="H726" s="413"/>
      <c r="I726" s="413"/>
      <c r="J726" s="413"/>
      <c r="K726" s="413"/>
      <c r="L726" s="413"/>
      <c r="M726" s="413"/>
      <c r="N726" s="413"/>
      <c r="O726" s="413"/>
      <c r="P726" s="413"/>
      <c r="Q726" s="413"/>
      <c r="R726" s="413"/>
      <c r="S726" s="413"/>
      <c r="T726" s="413"/>
      <c r="U726" s="413"/>
      <c r="V726" s="413"/>
      <c r="W726" s="413"/>
      <c r="X726" s="413"/>
    </row>
    <row r="727" ht="14.25" customHeight="1">
      <c r="A727" s="413"/>
      <c r="B727" s="413"/>
      <c r="C727" s="413"/>
      <c r="D727" s="413"/>
      <c r="E727" s="413"/>
      <c r="F727" s="413"/>
      <c r="G727" s="413"/>
      <c r="H727" s="413"/>
      <c r="I727" s="413"/>
      <c r="J727" s="413"/>
      <c r="K727" s="413"/>
      <c r="L727" s="413"/>
      <c r="M727" s="413"/>
      <c r="N727" s="413"/>
      <c r="O727" s="413"/>
      <c r="P727" s="413"/>
      <c r="Q727" s="413"/>
      <c r="R727" s="413"/>
      <c r="S727" s="413"/>
      <c r="T727" s="413"/>
      <c r="U727" s="413"/>
      <c r="V727" s="413"/>
      <c r="W727" s="413"/>
      <c r="X727" s="413"/>
    </row>
    <row r="728" ht="14.25" customHeight="1">
      <c r="A728" s="413"/>
      <c r="B728" s="413"/>
      <c r="C728" s="413"/>
      <c r="D728" s="413"/>
      <c r="E728" s="413"/>
      <c r="F728" s="413"/>
      <c r="G728" s="413"/>
      <c r="H728" s="413"/>
      <c r="I728" s="413"/>
      <c r="J728" s="413"/>
      <c r="K728" s="413"/>
      <c r="L728" s="413"/>
      <c r="M728" s="413"/>
      <c r="N728" s="413"/>
      <c r="O728" s="413"/>
      <c r="P728" s="413"/>
      <c r="Q728" s="413"/>
      <c r="R728" s="413"/>
      <c r="S728" s="413"/>
      <c r="T728" s="413"/>
      <c r="U728" s="413"/>
      <c r="V728" s="413"/>
      <c r="W728" s="413"/>
      <c r="X728" s="413"/>
    </row>
    <row r="729" ht="14.25" customHeight="1">
      <c r="A729" s="413"/>
      <c r="B729" s="413"/>
      <c r="C729" s="413"/>
      <c r="D729" s="413"/>
      <c r="E729" s="413"/>
      <c r="F729" s="413"/>
      <c r="G729" s="413"/>
      <c r="H729" s="413"/>
      <c r="I729" s="413"/>
      <c r="J729" s="413"/>
      <c r="K729" s="413"/>
      <c r="L729" s="413"/>
      <c r="M729" s="413"/>
      <c r="N729" s="413"/>
      <c r="O729" s="413"/>
      <c r="P729" s="413"/>
      <c r="Q729" s="413"/>
      <c r="R729" s="413"/>
      <c r="S729" s="413"/>
      <c r="T729" s="413"/>
      <c r="U729" s="413"/>
      <c r="V729" s="413"/>
      <c r="W729" s="413"/>
      <c r="X729" s="413"/>
    </row>
    <row r="730" ht="14.25" customHeight="1">
      <c r="A730" s="413"/>
      <c r="B730" s="413"/>
      <c r="C730" s="413"/>
      <c r="D730" s="413"/>
      <c r="E730" s="413"/>
      <c r="F730" s="413"/>
      <c r="G730" s="413"/>
      <c r="H730" s="413"/>
      <c r="I730" s="413"/>
      <c r="J730" s="413"/>
      <c r="K730" s="413"/>
      <c r="L730" s="413"/>
      <c r="M730" s="413"/>
      <c r="N730" s="413"/>
      <c r="O730" s="413"/>
      <c r="P730" s="413"/>
      <c r="Q730" s="413"/>
      <c r="R730" s="413"/>
      <c r="S730" s="413"/>
      <c r="T730" s="413"/>
      <c r="U730" s="413"/>
      <c r="V730" s="413"/>
      <c r="W730" s="413"/>
      <c r="X730" s="413"/>
    </row>
    <row r="731" ht="14.25" customHeight="1">
      <c r="A731" s="413"/>
      <c r="B731" s="413"/>
      <c r="C731" s="413"/>
      <c r="D731" s="413"/>
      <c r="E731" s="413"/>
      <c r="F731" s="413"/>
      <c r="G731" s="413"/>
      <c r="H731" s="413"/>
      <c r="I731" s="413"/>
      <c r="J731" s="413"/>
      <c r="K731" s="413"/>
      <c r="L731" s="413"/>
      <c r="M731" s="413"/>
      <c r="N731" s="413"/>
      <c r="O731" s="413"/>
      <c r="P731" s="413"/>
      <c r="Q731" s="413"/>
      <c r="R731" s="413"/>
      <c r="S731" s="413"/>
      <c r="T731" s="413"/>
      <c r="U731" s="413"/>
      <c r="V731" s="413"/>
      <c r="W731" s="413"/>
      <c r="X731" s="413"/>
    </row>
    <row r="732" ht="14.25" customHeight="1">
      <c r="A732" s="413"/>
      <c r="B732" s="413"/>
      <c r="C732" s="413"/>
      <c r="D732" s="413"/>
      <c r="E732" s="413"/>
      <c r="F732" s="413"/>
      <c r="G732" s="413"/>
      <c r="H732" s="413"/>
      <c r="I732" s="413"/>
      <c r="J732" s="413"/>
      <c r="K732" s="413"/>
      <c r="L732" s="413"/>
      <c r="M732" s="413"/>
      <c r="N732" s="413"/>
      <c r="O732" s="413"/>
      <c r="P732" s="413"/>
      <c r="Q732" s="413"/>
      <c r="R732" s="413"/>
      <c r="S732" s="413"/>
      <c r="T732" s="413"/>
      <c r="U732" s="413"/>
      <c r="V732" s="413"/>
      <c r="W732" s="413"/>
      <c r="X732" s="413"/>
    </row>
    <row r="733" ht="14.25" customHeight="1">
      <c r="A733" s="413"/>
      <c r="B733" s="413"/>
      <c r="C733" s="413"/>
      <c r="D733" s="413"/>
      <c r="E733" s="413"/>
      <c r="F733" s="413"/>
      <c r="G733" s="413"/>
      <c r="H733" s="413"/>
      <c r="I733" s="413"/>
      <c r="J733" s="413"/>
      <c r="K733" s="413"/>
      <c r="L733" s="413"/>
      <c r="M733" s="413"/>
      <c r="N733" s="413"/>
      <c r="O733" s="413"/>
      <c r="P733" s="413"/>
      <c r="Q733" s="413"/>
      <c r="R733" s="413"/>
      <c r="S733" s="413"/>
      <c r="T733" s="413"/>
      <c r="U733" s="413"/>
      <c r="V733" s="413"/>
      <c r="W733" s="413"/>
      <c r="X733" s="413"/>
    </row>
    <row r="734" ht="14.25" customHeight="1">
      <c r="A734" s="413"/>
      <c r="B734" s="413"/>
      <c r="C734" s="413"/>
      <c r="D734" s="413"/>
      <c r="E734" s="413"/>
      <c r="F734" s="413"/>
      <c r="G734" s="413"/>
      <c r="H734" s="413"/>
      <c r="I734" s="413"/>
      <c r="J734" s="413"/>
      <c r="K734" s="413"/>
      <c r="L734" s="413"/>
      <c r="M734" s="413"/>
      <c r="N734" s="413"/>
      <c r="O734" s="413"/>
      <c r="P734" s="413"/>
      <c r="Q734" s="413"/>
      <c r="R734" s="413"/>
      <c r="S734" s="413"/>
      <c r="T734" s="413"/>
      <c r="U734" s="413"/>
      <c r="V734" s="413"/>
      <c r="W734" s="413"/>
      <c r="X734" s="413"/>
    </row>
    <row r="735" ht="14.25" customHeight="1">
      <c r="A735" s="413"/>
      <c r="B735" s="413"/>
      <c r="C735" s="413"/>
      <c r="D735" s="413"/>
      <c r="E735" s="413"/>
      <c r="F735" s="413"/>
      <c r="G735" s="413"/>
      <c r="H735" s="413"/>
      <c r="I735" s="413"/>
      <c r="J735" s="413"/>
      <c r="K735" s="413"/>
      <c r="L735" s="413"/>
      <c r="M735" s="413"/>
      <c r="N735" s="413"/>
      <c r="O735" s="413"/>
      <c r="P735" s="413"/>
      <c r="Q735" s="413"/>
      <c r="R735" s="413"/>
      <c r="S735" s="413"/>
      <c r="T735" s="413"/>
      <c r="U735" s="413"/>
      <c r="V735" s="413"/>
      <c r="W735" s="413"/>
      <c r="X735" s="413"/>
    </row>
    <row r="736" ht="14.25" customHeight="1">
      <c r="A736" s="413"/>
      <c r="B736" s="413"/>
      <c r="C736" s="413"/>
      <c r="D736" s="413"/>
      <c r="E736" s="413"/>
      <c r="F736" s="413"/>
      <c r="G736" s="413"/>
      <c r="H736" s="413"/>
      <c r="I736" s="413"/>
      <c r="J736" s="413"/>
      <c r="K736" s="413"/>
      <c r="L736" s="413"/>
      <c r="M736" s="413"/>
      <c r="N736" s="413"/>
      <c r="O736" s="413"/>
      <c r="P736" s="413"/>
      <c r="Q736" s="413"/>
      <c r="R736" s="413"/>
      <c r="S736" s="413"/>
      <c r="T736" s="413"/>
      <c r="U736" s="413"/>
      <c r="V736" s="413"/>
      <c r="W736" s="413"/>
      <c r="X736" s="413"/>
    </row>
    <row r="737" ht="14.25" customHeight="1">
      <c r="A737" s="413"/>
      <c r="B737" s="413"/>
      <c r="C737" s="413"/>
      <c r="D737" s="413"/>
      <c r="E737" s="413"/>
      <c r="F737" s="413"/>
      <c r="G737" s="413"/>
      <c r="H737" s="413"/>
      <c r="I737" s="413"/>
      <c r="J737" s="413"/>
      <c r="K737" s="413"/>
      <c r="L737" s="413"/>
      <c r="M737" s="413"/>
      <c r="N737" s="413"/>
      <c r="O737" s="413"/>
      <c r="P737" s="413"/>
      <c r="Q737" s="413"/>
      <c r="R737" s="413"/>
      <c r="S737" s="413"/>
      <c r="T737" s="413"/>
      <c r="U737" s="413"/>
      <c r="V737" s="413"/>
      <c r="W737" s="413"/>
      <c r="X737" s="413"/>
    </row>
    <row r="738" ht="14.25" customHeight="1">
      <c r="A738" s="413"/>
      <c r="B738" s="413"/>
      <c r="C738" s="413"/>
      <c r="D738" s="413"/>
      <c r="E738" s="413"/>
      <c r="F738" s="413"/>
      <c r="G738" s="413"/>
      <c r="H738" s="413"/>
      <c r="I738" s="413"/>
      <c r="J738" s="413"/>
      <c r="K738" s="413"/>
      <c r="L738" s="413"/>
      <c r="M738" s="413"/>
      <c r="N738" s="413"/>
      <c r="O738" s="413"/>
      <c r="P738" s="413"/>
      <c r="Q738" s="413"/>
      <c r="R738" s="413"/>
      <c r="S738" s="413"/>
      <c r="T738" s="413"/>
      <c r="U738" s="413"/>
      <c r="V738" s="413"/>
      <c r="W738" s="413"/>
      <c r="X738" s="413"/>
    </row>
    <row r="739" ht="14.25" customHeight="1">
      <c r="A739" s="413"/>
      <c r="B739" s="413"/>
      <c r="C739" s="413"/>
      <c r="D739" s="413"/>
      <c r="E739" s="413"/>
      <c r="F739" s="413"/>
      <c r="G739" s="413"/>
      <c r="H739" s="413"/>
      <c r="I739" s="413"/>
      <c r="J739" s="413"/>
      <c r="K739" s="413"/>
      <c r="L739" s="413"/>
      <c r="M739" s="413"/>
      <c r="N739" s="413"/>
      <c r="O739" s="413"/>
      <c r="P739" s="413"/>
      <c r="Q739" s="413"/>
      <c r="R739" s="413"/>
      <c r="S739" s="413"/>
      <c r="T739" s="413"/>
      <c r="U739" s="413"/>
      <c r="V739" s="413"/>
      <c r="W739" s="413"/>
      <c r="X739" s="413"/>
    </row>
    <row r="740" ht="14.25" customHeight="1">
      <c r="A740" s="413"/>
      <c r="B740" s="413"/>
      <c r="C740" s="413"/>
      <c r="D740" s="413"/>
      <c r="E740" s="413"/>
      <c r="F740" s="413"/>
      <c r="G740" s="413"/>
      <c r="H740" s="413"/>
      <c r="I740" s="413"/>
      <c r="J740" s="413"/>
      <c r="K740" s="413"/>
      <c r="L740" s="413"/>
      <c r="M740" s="413"/>
      <c r="N740" s="413"/>
      <c r="O740" s="413"/>
      <c r="P740" s="413"/>
      <c r="Q740" s="413"/>
      <c r="R740" s="413"/>
      <c r="S740" s="413"/>
      <c r="T740" s="413"/>
      <c r="U740" s="413"/>
      <c r="V740" s="413"/>
      <c r="W740" s="413"/>
      <c r="X740" s="413"/>
    </row>
    <row r="741" ht="14.25" customHeight="1">
      <c r="A741" s="413"/>
      <c r="B741" s="413"/>
      <c r="C741" s="413"/>
      <c r="D741" s="413"/>
      <c r="E741" s="413"/>
      <c r="F741" s="413"/>
      <c r="G741" s="413"/>
      <c r="H741" s="413"/>
      <c r="I741" s="413"/>
      <c r="J741" s="413"/>
      <c r="K741" s="413"/>
      <c r="L741" s="413"/>
      <c r="M741" s="413"/>
      <c r="N741" s="413"/>
      <c r="O741" s="413"/>
      <c r="P741" s="413"/>
      <c r="Q741" s="413"/>
      <c r="R741" s="413"/>
      <c r="S741" s="413"/>
      <c r="T741" s="413"/>
      <c r="U741" s="413"/>
      <c r="V741" s="413"/>
      <c r="W741" s="413"/>
      <c r="X741" s="413"/>
    </row>
    <row r="742" ht="14.25" customHeight="1">
      <c r="A742" s="413"/>
      <c r="B742" s="413"/>
      <c r="C742" s="413"/>
      <c r="D742" s="413"/>
      <c r="E742" s="413"/>
      <c r="F742" s="413"/>
      <c r="G742" s="413"/>
      <c r="H742" s="413"/>
      <c r="I742" s="413"/>
      <c r="J742" s="413"/>
      <c r="K742" s="413"/>
      <c r="L742" s="413"/>
      <c r="M742" s="413"/>
      <c r="N742" s="413"/>
      <c r="O742" s="413"/>
      <c r="P742" s="413"/>
      <c r="Q742" s="413"/>
      <c r="R742" s="413"/>
      <c r="S742" s="413"/>
      <c r="T742" s="413"/>
      <c r="U742" s="413"/>
      <c r="V742" s="413"/>
      <c r="W742" s="413"/>
      <c r="X742" s="413"/>
    </row>
    <row r="743" ht="14.25" customHeight="1">
      <c r="A743" s="413"/>
      <c r="B743" s="413"/>
      <c r="C743" s="413"/>
      <c r="D743" s="413"/>
      <c r="E743" s="413"/>
      <c r="F743" s="413"/>
      <c r="G743" s="413"/>
      <c r="H743" s="413"/>
      <c r="I743" s="413"/>
      <c r="J743" s="413"/>
      <c r="K743" s="413"/>
      <c r="L743" s="413"/>
      <c r="M743" s="413"/>
      <c r="N743" s="413"/>
      <c r="O743" s="413"/>
      <c r="P743" s="413"/>
      <c r="Q743" s="413"/>
      <c r="R743" s="413"/>
      <c r="S743" s="413"/>
      <c r="T743" s="413"/>
      <c r="U743" s="413"/>
      <c r="V743" s="413"/>
      <c r="W743" s="413"/>
      <c r="X743" s="413"/>
    </row>
    <row r="744" ht="14.25" customHeight="1">
      <c r="A744" s="413"/>
      <c r="B744" s="413"/>
      <c r="C744" s="413"/>
      <c r="D744" s="413"/>
      <c r="E744" s="413"/>
      <c r="F744" s="413"/>
      <c r="G744" s="413"/>
      <c r="H744" s="413"/>
      <c r="I744" s="413"/>
      <c r="J744" s="413"/>
      <c r="K744" s="413"/>
      <c r="L744" s="413"/>
      <c r="M744" s="413"/>
      <c r="N744" s="413"/>
      <c r="O744" s="413"/>
      <c r="P744" s="413"/>
      <c r="Q744" s="413"/>
      <c r="R744" s="413"/>
      <c r="S744" s="413"/>
      <c r="T744" s="413"/>
      <c r="U744" s="413"/>
      <c r="V744" s="413"/>
      <c r="W744" s="413"/>
      <c r="X744" s="413"/>
    </row>
    <row r="745" ht="14.25" customHeight="1">
      <c r="A745" s="413"/>
      <c r="B745" s="413"/>
      <c r="C745" s="413"/>
      <c r="D745" s="413"/>
      <c r="E745" s="413"/>
      <c r="F745" s="413"/>
      <c r="G745" s="413"/>
      <c r="H745" s="413"/>
      <c r="I745" s="413"/>
      <c r="J745" s="413"/>
      <c r="K745" s="413"/>
      <c r="L745" s="413"/>
      <c r="M745" s="413"/>
      <c r="N745" s="413"/>
      <c r="O745" s="413"/>
      <c r="P745" s="413"/>
      <c r="Q745" s="413"/>
      <c r="R745" s="413"/>
      <c r="S745" s="413"/>
      <c r="T745" s="413"/>
      <c r="U745" s="413"/>
      <c r="V745" s="413"/>
      <c r="W745" s="413"/>
      <c r="X745" s="413"/>
    </row>
    <row r="746" ht="14.25" customHeight="1">
      <c r="A746" s="413"/>
      <c r="B746" s="413"/>
      <c r="C746" s="413"/>
      <c r="D746" s="413"/>
      <c r="E746" s="413"/>
      <c r="F746" s="413"/>
      <c r="G746" s="413"/>
      <c r="H746" s="413"/>
      <c r="I746" s="413"/>
      <c r="J746" s="413"/>
      <c r="K746" s="413"/>
      <c r="L746" s="413"/>
      <c r="M746" s="413"/>
      <c r="N746" s="413"/>
      <c r="O746" s="413"/>
      <c r="P746" s="413"/>
      <c r="Q746" s="413"/>
      <c r="R746" s="413"/>
      <c r="S746" s="413"/>
      <c r="T746" s="413"/>
      <c r="U746" s="413"/>
      <c r="V746" s="413"/>
      <c r="W746" s="413"/>
      <c r="X746" s="413"/>
    </row>
    <row r="747" ht="14.25" customHeight="1">
      <c r="A747" s="413"/>
      <c r="B747" s="413"/>
      <c r="C747" s="413"/>
      <c r="D747" s="413"/>
      <c r="E747" s="413"/>
      <c r="F747" s="413"/>
      <c r="G747" s="413"/>
      <c r="H747" s="413"/>
      <c r="I747" s="413"/>
      <c r="J747" s="413"/>
      <c r="K747" s="413"/>
      <c r="L747" s="413"/>
      <c r="M747" s="413"/>
      <c r="N747" s="413"/>
      <c r="O747" s="413"/>
      <c r="P747" s="413"/>
      <c r="Q747" s="413"/>
      <c r="R747" s="413"/>
      <c r="S747" s="413"/>
      <c r="T747" s="413"/>
      <c r="U747" s="413"/>
      <c r="V747" s="413"/>
      <c r="W747" s="413"/>
      <c r="X747" s="413"/>
    </row>
    <row r="748" ht="14.25" customHeight="1">
      <c r="A748" s="413"/>
      <c r="B748" s="413"/>
      <c r="C748" s="413"/>
      <c r="D748" s="413"/>
      <c r="E748" s="413"/>
      <c r="F748" s="413"/>
      <c r="G748" s="413"/>
      <c r="H748" s="413"/>
      <c r="I748" s="413"/>
      <c r="J748" s="413"/>
      <c r="K748" s="413"/>
      <c r="L748" s="413"/>
      <c r="M748" s="413"/>
      <c r="N748" s="413"/>
      <c r="O748" s="413"/>
      <c r="P748" s="413"/>
      <c r="Q748" s="413"/>
      <c r="R748" s="413"/>
      <c r="S748" s="413"/>
      <c r="T748" s="413"/>
      <c r="U748" s="413"/>
      <c r="V748" s="413"/>
      <c r="W748" s="413"/>
      <c r="X748" s="413"/>
    </row>
    <row r="749" ht="14.25" customHeight="1">
      <c r="A749" s="413"/>
      <c r="B749" s="413"/>
      <c r="C749" s="413"/>
      <c r="D749" s="413"/>
      <c r="E749" s="413"/>
      <c r="F749" s="413"/>
      <c r="G749" s="413"/>
      <c r="H749" s="413"/>
      <c r="I749" s="413"/>
      <c r="J749" s="413"/>
      <c r="K749" s="413"/>
      <c r="L749" s="413"/>
      <c r="M749" s="413"/>
      <c r="N749" s="413"/>
      <c r="O749" s="413"/>
      <c r="P749" s="413"/>
      <c r="Q749" s="413"/>
      <c r="R749" s="413"/>
      <c r="S749" s="413"/>
      <c r="T749" s="413"/>
      <c r="U749" s="413"/>
      <c r="V749" s="413"/>
      <c r="W749" s="413"/>
      <c r="X749" s="413"/>
    </row>
    <row r="750" ht="14.25" customHeight="1">
      <c r="A750" s="413"/>
      <c r="B750" s="413"/>
      <c r="C750" s="413"/>
      <c r="D750" s="413"/>
      <c r="E750" s="413"/>
      <c r="F750" s="413"/>
      <c r="G750" s="413"/>
      <c r="H750" s="413"/>
      <c r="I750" s="413"/>
      <c r="J750" s="413"/>
      <c r="K750" s="413"/>
      <c r="L750" s="413"/>
      <c r="M750" s="413"/>
      <c r="N750" s="413"/>
      <c r="O750" s="413"/>
      <c r="P750" s="413"/>
      <c r="Q750" s="413"/>
      <c r="R750" s="413"/>
      <c r="S750" s="413"/>
      <c r="T750" s="413"/>
      <c r="U750" s="413"/>
      <c r="V750" s="413"/>
      <c r="W750" s="413"/>
      <c r="X750" s="413"/>
    </row>
    <row r="751" ht="14.25" customHeight="1">
      <c r="A751" s="413"/>
      <c r="B751" s="413"/>
      <c r="C751" s="413"/>
      <c r="D751" s="413"/>
      <c r="E751" s="413"/>
      <c r="F751" s="413"/>
      <c r="G751" s="413"/>
      <c r="H751" s="413"/>
      <c r="I751" s="413"/>
      <c r="J751" s="413"/>
      <c r="K751" s="413"/>
      <c r="L751" s="413"/>
      <c r="M751" s="413"/>
      <c r="N751" s="413"/>
      <c r="O751" s="413"/>
      <c r="P751" s="413"/>
      <c r="Q751" s="413"/>
      <c r="R751" s="413"/>
      <c r="S751" s="413"/>
      <c r="T751" s="413"/>
      <c r="U751" s="413"/>
      <c r="V751" s="413"/>
      <c r="W751" s="413"/>
      <c r="X751" s="413"/>
    </row>
    <row r="752" ht="14.25" customHeight="1">
      <c r="A752" s="413"/>
      <c r="B752" s="413"/>
      <c r="C752" s="413"/>
      <c r="D752" s="413"/>
      <c r="E752" s="413"/>
      <c r="F752" s="413"/>
      <c r="G752" s="413"/>
      <c r="H752" s="413"/>
      <c r="I752" s="413"/>
      <c r="J752" s="413"/>
      <c r="K752" s="413"/>
      <c r="L752" s="413"/>
      <c r="M752" s="413"/>
      <c r="N752" s="413"/>
      <c r="O752" s="413"/>
      <c r="P752" s="413"/>
      <c r="Q752" s="413"/>
      <c r="R752" s="413"/>
      <c r="S752" s="413"/>
      <c r="T752" s="413"/>
      <c r="U752" s="413"/>
      <c r="V752" s="413"/>
      <c r="W752" s="413"/>
      <c r="X752" s="413"/>
    </row>
    <row r="753" ht="14.25" customHeight="1">
      <c r="A753" s="413"/>
      <c r="B753" s="413"/>
      <c r="C753" s="413"/>
      <c r="D753" s="413"/>
      <c r="E753" s="413"/>
      <c r="F753" s="413"/>
      <c r="G753" s="413"/>
      <c r="H753" s="413"/>
      <c r="I753" s="413"/>
      <c r="J753" s="413"/>
      <c r="K753" s="413"/>
      <c r="L753" s="413"/>
      <c r="M753" s="413"/>
      <c r="N753" s="413"/>
      <c r="O753" s="413"/>
      <c r="P753" s="413"/>
      <c r="Q753" s="413"/>
      <c r="R753" s="413"/>
      <c r="S753" s="413"/>
      <c r="T753" s="413"/>
      <c r="U753" s="413"/>
      <c r="V753" s="413"/>
      <c r="W753" s="413"/>
      <c r="X753" s="413"/>
    </row>
    <row r="754" ht="14.25" customHeight="1">
      <c r="A754" s="413"/>
      <c r="B754" s="413"/>
      <c r="C754" s="413"/>
      <c r="D754" s="413"/>
      <c r="E754" s="413"/>
      <c r="F754" s="413"/>
      <c r="G754" s="413"/>
      <c r="H754" s="413"/>
      <c r="I754" s="413"/>
      <c r="J754" s="413"/>
      <c r="K754" s="413"/>
      <c r="L754" s="413"/>
      <c r="M754" s="413"/>
      <c r="N754" s="413"/>
      <c r="O754" s="413"/>
      <c r="P754" s="413"/>
      <c r="Q754" s="413"/>
      <c r="R754" s="413"/>
      <c r="S754" s="413"/>
      <c r="T754" s="413"/>
      <c r="U754" s="413"/>
      <c r="V754" s="413"/>
      <c r="W754" s="413"/>
      <c r="X754" s="413"/>
    </row>
    <row r="755" ht="14.25" customHeight="1">
      <c r="A755" s="413"/>
      <c r="B755" s="413"/>
      <c r="C755" s="413"/>
      <c r="D755" s="413"/>
      <c r="E755" s="413"/>
      <c r="F755" s="413"/>
      <c r="G755" s="413"/>
      <c r="H755" s="413"/>
      <c r="I755" s="413"/>
      <c r="J755" s="413"/>
      <c r="K755" s="413"/>
      <c r="L755" s="413"/>
      <c r="M755" s="413"/>
      <c r="N755" s="413"/>
      <c r="O755" s="413"/>
      <c r="P755" s="413"/>
      <c r="Q755" s="413"/>
      <c r="R755" s="413"/>
      <c r="S755" s="413"/>
      <c r="T755" s="413"/>
      <c r="U755" s="413"/>
      <c r="V755" s="413"/>
      <c r="W755" s="413"/>
      <c r="X755" s="413"/>
    </row>
    <row r="756" ht="14.25" customHeight="1">
      <c r="A756" s="413"/>
      <c r="B756" s="413"/>
      <c r="C756" s="413"/>
      <c r="D756" s="413"/>
      <c r="E756" s="413"/>
      <c r="F756" s="413"/>
      <c r="G756" s="413"/>
      <c r="H756" s="413"/>
      <c r="I756" s="413"/>
      <c r="J756" s="413"/>
      <c r="K756" s="413"/>
      <c r="L756" s="413"/>
      <c r="M756" s="413"/>
      <c r="N756" s="413"/>
      <c r="O756" s="413"/>
      <c r="P756" s="413"/>
      <c r="Q756" s="413"/>
      <c r="R756" s="413"/>
      <c r="S756" s="413"/>
      <c r="T756" s="413"/>
      <c r="U756" s="413"/>
      <c r="V756" s="413"/>
      <c r="W756" s="413"/>
      <c r="X756" s="413"/>
    </row>
    <row r="757" ht="14.25" customHeight="1">
      <c r="A757" s="413"/>
      <c r="B757" s="413"/>
      <c r="C757" s="413"/>
      <c r="D757" s="413"/>
      <c r="E757" s="413"/>
      <c r="F757" s="413"/>
      <c r="G757" s="413"/>
      <c r="H757" s="413"/>
      <c r="I757" s="413"/>
      <c r="J757" s="413"/>
      <c r="K757" s="413"/>
      <c r="L757" s="413"/>
      <c r="M757" s="413"/>
      <c r="N757" s="413"/>
      <c r="O757" s="413"/>
      <c r="P757" s="413"/>
      <c r="Q757" s="413"/>
      <c r="R757" s="413"/>
      <c r="S757" s="413"/>
      <c r="T757" s="413"/>
      <c r="U757" s="413"/>
      <c r="V757" s="413"/>
      <c r="W757" s="413"/>
      <c r="X757" s="413"/>
    </row>
    <row r="758" ht="14.25" customHeight="1">
      <c r="A758" s="413"/>
      <c r="B758" s="413"/>
      <c r="C758" s="413"/>
      <c r="D758" s="413"/>
      <c r="E758" s="413"/>
      <c r="F758" s="413"/>
      <c r="G758" s="413"/>
      <c r="H758" s="413"/>
      <c r="I758" s="413"/>
      <c r="J758" s="413"/>
      <c r="K758" s="413"/>
      <c r="L758" s="413"/>
      <c r="M758" s="413"/>
      <c r="N758" s="413"/>
      <c r="O758" s="413"/>
      <c r="P758" s="413"/>
      <c r="Q758" s="413"/>
      <c r="R758" s="413"/>
      <c r="S758" s="413"/>
      <c r="T758" s="413"/>
      <c r="U758" s="413"/>
      <c r="V758" s="413"/>
      <c r="W758" s="413"/>
      <c r="X758" s="413"/>
    </row>
    <row r="759" ht="14.25" customHeight="1">
      <c r="A759" s="413"/>
      <c r="B759" s="413"/>
      <c r="C759" s="413"/>
      <c r="D759" s="413"/>
      <c r="E759" s="413"/>
      <c r="F759" s="413"/>
      <c r="G759" s="413"/>
      <c r="H759" s="413"/>
      <c r="I759" s="413"/>
      <c r="J759" s="413"/>
      <c r="K759" s="413"/>
      <c r="L759" s="413"/>
      <c r="M759" s="413"/>
      <c r="N759" s="413"/>
      <c r="O759" s="413"/>
      <c r="P759" s="413"/>
      <c r="Q759" s="413"/>
      <c r="R759" s="413"/>
      <c r="S759" s="413"/>
      <c r="T759" s="413"/>
      <c r="U759" s="413"/>
      <c r="V759" s="413"/>
      <c r="W759" s="413"/>
      <c r="X759" s="413"/>
    </row>
    <row r="760" ht="14.25" customHeight="1">
      <c r="A760" s="413"/>
      <c r="B760" s="413"/>
      <c r="C760" s="413"/>
      <c r="D760" s="413"/>
      <c r="E760" s="413"/>
      <c r="F760" s="413"/>
      <c r="G760" s="413"/>
      <c r="H760" s="413"/>
      <c r="I760" s="413"/>
      <c r="J760" s="413"/>
      <c r="K760" s="413"/>
      <c r="L760" s="413"/>
      <c r="M760" s="413"/>
      <c r="N760" s="413"/>
      <c r="O760" s="413"/>
      <c r="P760" s="413"/>
      <c r="Q760" s="413"/>
      <c r="R760" s="413"/>
      <c r="S760" s="413"/>
      <c r="T760" s="413"/>
      <c r="U760" s="413"/>
      <c r="V760" s="413"/>
      <c r="W760" s="413"/>
      <c r="X760" s="413"/>
    </row>
    <row r="761" ht="14.25" customHeight="1">
      <c r="A761" s="413"/>
      <c r="B761" s="413"/>
      <c r="C761" s="413"/>
      <c r="D761" s="413"/>
      <c r="E761" s="413"/>
      <c r="F761" s="413"/>
      <c r="G761" s="413"/>
      <c r="H761" s="413"/>
      <c r="I761" s="413"/>
      <c r="J761" s="413"/>
      <c r="K761" s="413"/>
      <c r="L761" s="413"/>
      <c r="M761" s="413"/>
      <c r="N761" s="413"/>
      <c r="O761" s="413"/>
      <c r="P761" s="413"/>
      <c r="Q761" s="413"/>
      <c r="R761" s="413"/>
      <c r="S761" s="413"/>
      <c r="T761" s="413"/>
      <c r="U761" s="413"/>
      <c r="V761" s="413"/>
      <c r="W761" s="413"/>
      <c r="X761" s="413"/>
    </row>
    <row r="762" ht="14.25" customHeight="1">
      <c r="A762" s="413"/>
      <c r="B762" s="413"/>
      <c r="C762" s="413"/>
      <c r="D762" s="413"/>
      <c r="E762" s="413"/>
      <c r="F762" s="413"/>
      <c r="G762" s="413"/>
      <c r="H762" s="413"/>
      <c r="I762" s="413"/>
      <c r="J762" s="413"/>
      <c r="K762" s="413"/>
      <c r="L762" s="413"/>
      <c r="M762" s="413"/>
      <c r="N762" s="413"/>
      <c r="O762" s="413"/>
      <c r="P762" s="413"/>
      <c r="Q762" s="413"/>
      <c r="R762" s="413"/>
      <c r="S762" s="413"/>
      <c r="T762" s="413"/>
      <c r="U762" s="413"/>
      <c r="V762" s="413"/>
      <c r="W762" s="413"/>
      <c r="X762" s="413"/>
    </row>
    <row r="763" ht="14.25" customHeight="1">
      <c r="A763" s="413"/>
      <c r="B763" s="413"/>
      <c r="C763" s="413"/>
      <c r="D763" s="413"/>
      <c r="E763" s="413"/>
      <c r="F763" s="413"/>
      <c r="G763" s="413"/>
      <c r="H763" s="413"/>
      <c r="I763" s="413"/>
      <c r="J763" s="413"/>
      <c r="K763" s="413"/>
      <c r="L763" s="413"/>
      <c r="M763" s="413"/>
      <c r="N763" s="413"/>
      <c r="O763" s="413"/>
      <c r="P763" s="413"/>
      <c r="Q763" s="413"/>
      <c r="R763" s="413"/>
      <c r="S763" s="413"/>
      <c r="T763" s="413"/>
      <c r="U763" s="413"/>
      <c r="V763" s="413"/>
      <c r="W763" s="413"/>
      <c r="X763" s="413"/>
    </row>
    <row r="764" ht="14.25" customHeight="1">
      <c r="A764" s="413"/>
      <c r="B764" s="413"/>
      <c r="C764" s="413"/>
      <c r="D764" s="413"/>
      <c r="E764" s="413"/>
      <c r="F764" s="413"/>
      <c r="G764" s="413"/>
      <c r="H764" s="413"/>
      <c r="I764" s="413"/>
      <c r="J764" s="413"/>
      <c r="K764" s="413"/>
      <c r="L764" s="413"/>
      <c r="M764" s="413"/>
      <c r="N764" s="413"/>
      <c r="O764" s="413"/>
      <c r="P764" s="413"/>
      <c r="Q764" s="413"/>
      <c r="R764" s="413"/>
      <c r="S764" s="413"/>
      <c r="T764" s="413"/>
      <c r="U764" s="413"/>
      <c r="V764" s="413"/>
      <c r="W764" s="413"/>
      <c r="X764" s="413"/>
    </row>
    <row r="765" ht="14.25" customHeight="1">
      <c r="A765" s="413"/>
      <c r="B765" s="413"/>
      <c r="C765" s="413"/>
      <c r="D765" s="413"/>
      <c r="E765" s="413"/>
      <c r="F765" s="413"/>
      <c r="G765" s="413"/>
      <c r="H765" s="413"/>
      <c r="I765" s="413"/>
      <c r="J765" s="413"/>
      <c r="K765" s="413"/>
      <c r="L765" s="413"/>
      <c r="M765" s="413"/>
      <c r="N765" s="413"/>
      <c r="O765" s="413"/>
      <c r="P765" s="413"/>
      <c r="Q765" s="413"/>
      <c r="R765" s="413"/>
      <c r="S765" s="413"/>
      <c r="T765" s="413"/>
      <c r="U765" s="413"/>
      <c r="V765" s="413"/>
      <c r="W765" s="413"/>
      <c r="X765" s="413"/>
    </row>
    <row r="766" ht="14.25" customHeight="1">
      <c r="A766" s="413"/>
      <c r="B766" s="413"/>
      <c r="C766" s="413"/>
      <c r="D766" s="413"/>
      <c r="E766" s="413"/>
      <c r="F766" s="413"/>
      <c r="G766" s="413"/>
      <c r="H766" s="413"/>
      <c r="I766" s="413"/>
      <c r="J766" s="413"/>
      <c r="K766" s="413"/>
      <c r="L766" s="413"/>
      <c r="M766" s="413"/>
      <c r="N766" s="413"/>
      <c r="O766" s="413"/>
      <c r="P766" s="413"/>
      <c r="Q766" s="413"/>
      <c r="R766" s="413"/>
      <c r="S766" s="413"/>
      <c r="T766" s="413"/>
      <c r="U766" s="413"/>
      <c r="V766" s="413"/>
      <c r="W766" s="413"/>
      <c r="X766" s="413"/>
    </row>
    <row r="767" ht="14.25" customHeight="1">
      <c r="A767" s="413"/>
      <c r="B767" s="413"/>
      <c r="C767" s="413"/>
      <c r="D767" s="413"/>
      <c r="E767" s="413"/>
      <c r="F767" s="413"/>
      <c r="G767" s="413"/>
      <c r="H767" s="413"/>
      <c r="I767" s="413"/>
      <c r="J767" s="413"/>
      <c r="K767" s="413"/>
      <c r="L767" s="413"/>
      <c r="M767" s="413"/>
      <c r="N767" s="413"/>
      <c r="O767" s="413"/>
      <c r="P767" s="413"/>
      <c r="Q767" s="413"/>
      <c r="R767" s="413"/>
      <c r="S767" s="413"/>
      <c r="T767" s="413"/>
      <c r="U767" s="413"/>
      <c r="V767" s="413"/>
      <c r="W767" s="413"/>
      <c r="X767" s="413"/>
    </row>
    <row r="768" ht="14.25" customHeight="1">
      <c r="A768" s="413"/>
      <c r="B768" s="413"/>
      <c r="C768" s="413"/>
      <c r="D768" s="413"/>
      <c r="E768" s="413"/>
      <c r="F768" s="413"/>
      <c r="G768" s="413"/>
      <c r="H768" s="413"/>
      <c r="I768" s="413"/>
      <c r="J768" s="413"/>
      <c r="K768" s="413"/>
      <c r="L768" s="413"/>
      <c r="M768" s="413"/>
      <c r="N768" s="413"/>
      <c r="O768" s="413"/>
      <c r="P768" s="413"/>
      <c r="Q768" s="413"/>
      <c r="R768" s="413"/>
      <c r="S768" s="413"/>
      <c r="T768" s="413"/>
      <c r="U768" s="413"/>
      <c r="V768" s="413"/>
      <c r="W768" s="413"/>
      <c r="X768" s="413"/>
    </row>
    <row r="769" ht="14.25" customHeight="1">
      <c r="A769" s="413"/>
      <c r="B769" s="413"/>
      <c r="C769" s="413"/>
      <c r="D769" s="413"/>
      <c r="E769" s="413"/>
      <c r="F769" s="413"/>
      <c r="G769" s="413"/>
      <c r="H769" s="413"/>
      <c r="I769" s="413"/>
      <c r="J769" s="413"/>
      <c r="K769" s="413"/>
      <c r="L769" s="413"/>
      <c r="M769" s="413"/>
      <c r="N769" s="413"/>
      <c r="O769" s="413"/>
      <c r="P769" s="413"/>
      <c r="Q769" s="413"/>
      <c r="R769" s="413"/>
      <c r="S769" s="413"/>
      <c r="T769" s="413"/>
      <c r="U769" s="413"/>
      <c r="V769" s="413"/>
      <c r="W769" s="413"/>
      <c r="X769" s="413"/>
    </row>
    <row r="770" ht="14.25" customHeight="1">
      <c r="A770" s="413"/>
      <c r="B770" s="413"/>
      <c r="C770" s="413"/>
      <c r="D770" s="413"/>
      <c r="E770" s="413"/>
      <c r="F770" s="413"/>
      <c r="G770" s="413"/>
      <c r="H770" s="413"/>
      <c r="I770" s="413"/>
      <c r="J770" s="413"/>
      <c r="K770" s="413"/>
      <c r="L770" s="413"/>
      <c r="M770" s="413"/>
      <c r="N770" s="413"/>
      <c r="O770" s="413"/>
      <c r="P770" s="413"/>
      <c r="Q770" s="413"/>
      <c r="R770" s="413"/>
      <c r="S770" s="413"/>
      <c r="T770" s="413"/>
      <c r="U770" s="413"/>
      <c r="V770" s="413"/>
      <c r="W770" s="413"/>
      <c r="X770" s="413"/>
    </row>
    <row r="771" ht="14.25" customHeight="1">
      <c r="A771" s="413"/>
      <c r="B771" s="413"/>
      <c r="C771" s="413"/>
      <c r="D771" s="413"/>
      <c r="E771" s="413"/>
      <c r="F771" s="413"/>
      <c r="G771" s="413"/>
      <c r="H771" s="413"/>
      <c r="I771" s="413"/>
      <c r="J771" s="413"/>
      <c r="K771" s="413"/>
      <c r="L771" s="413"/>
      <c r="M771" s="413"/>
      <c r="N771" s="413"/>
      <c r="O771" s="413"/>
      <c r="P771" s="413"/>
      <c r="Q771" s="413"/>
      <c r="R771" s="413"/>
      <c r="S771" s="413"/>
      <c r="T771" s="413"/>
      <c r="U771" s="413"/>
      <c r="V771" s="413"/>
      <c r="W771" s="413"/>
      <c r="X771" s="413"/>
    </row>
    <row r="772" ht="14.25" customHeight="1">
      <c r="A772" s="413"/>
      <c r="B772" s="413"/>
      <c r="C772" s="413"/>
      <c r="D772" s="413"/>
      <c r="E772" s="413"/>
      <c r="F772" s="413"/>
      <c r="G772" s="413"/>
      <c r="H772" s="413"/>
      <c r="I772" s="413"/>
      <c r="J772" s="413"/>
      <c r="K772" s="413"/>
      <c r="L772" s="413"/>
      <c r="M772" s="413"/>
      <c r="N772" s="413"/>
      <c r="O772" s="413"/>
      <c r="P772" s="413"/>
      <c r="Q772" s="413"/>
      <c r="R772" s="413"/>
      <c r="S772" s="413"/>
      <c r="T772" s="413"/>
      <c r="U772" s="413"/>
      <c r="V772" s="413"/>
      <c r="W772" s="413"/>
      <c r="X772" s="413"/>
    </row>
    <row r="773" ht="14.25" customHeight="1">
      <c r="A773" s="413"/>
      <c r="B773" s="413"/>
      <c r="C773" s="413"/>
      <c r="D773" s="413"/>
      <c r="E773" s="413"/>
      <c r="F773" s="413"/>
      <c r="G773" s="413"/>
      <c r="H773" s="413"/>
      <c r="I773" s="413"/>
      <c r="J773" s="413"/>
      <c r="K773" s="413"/>
      <c r="L773" s="413"/>
      <c r="M773" s="413"/>
      <c r="N773" s="413"/>
      <c r="O773" s="413"/>
      <c r="P773" s="413"/>
      <c r="Q773" s="413"/>
      <c r="R773" s="413"/>
      <c r="S773" s="413"/>
      <c r="T773" s="413"/>
      <c r="U773" s="413"/>
      <c r="V773" s="413"/>
      <c r="W773" s="413"/>
      <c r="X773" s="413"/>
    </row>
    <row r="774" ht="14.25" customHeight="1">
      <c r="A774" s="413"/>
      <c r="B774" s="413"/>
      <c r="C774" s="413"/>
      <c r="D774" s="413"/>
      <c r="E774" s="413"/>
      <c r="F774" s="413"/>
      <c r="G774" s="413"/>
      <c r="H774" s="413"/>
      <c r="I774" s="413"/>
      <c r="J774" s="413"/>
      <c r="K774" s="413"/>
      <c r="L774" s="413"/>
      <c r="M774" s="413"/>
      <c r="N774" s="413"/>
      <c r="O774" s="413"/>
      <c r="P774" s="413"/>
      <c r="Q774" s="413"/>
      <c r="R774" s="413"/>
      <c r="S774" s="413"/>
      <c r="T774" s="413"/>
      <c r="U774" s="413"/>
      <c r="V774" s="413"/>
      <c r="W774" s="413"/>
      <c r="X774" s="413"/>
    </row>
    <row r="775" ht="14.25" customHeight="1">
      <c r="A775" s="413"/>
      <c r="B775" s="413"/>
      <c r="C775" s="413"/>
      <c r="D775" s="413"/>
      <c r="E775" s="413"/>
      <c r="F775" s="413"/>
      <c r="G775" s="413"/>
      <c r="H775" s="413"/>
      <c r="I775" s="413"/>
      <c r="J775" s="413"/>
      <c r="K775" s="413"/>
      <c r="L775" s="413"/>
      <c r="M775" s="413"/>
      <c r="N775" s="413"/>
      <c r="O775" s="413"/>
      <c r="P775" s="413"/>
      <c r="Q775" s="413"/>
      <c r="R775" s="413"/>
      <c r="S775" s="413"/>
      <c r="T775" s="413"/>
      <c r="U775" s="413"/>
      <c r="V775" s="413"/>
      <c r="W775" s="413"/>
      <c r="X775" s="413"/>
    </row>
    <row r="776" ht="14.25" customHeight="1">
      <c r="A776" s="413"/>
      <c r="B776" s="413"/>
      <c r="C776" s="413"/>
      <c r="D776" s="413"/>
      <c r="E776" s="413"/>
      <c r="F776" s="413"/>
      <c r="G776" s="413"/>
      <c r="H776" s="413"/>
      <c r="I776" s="413"/>
      <c r="J776" s="413"/>
      <c r="K776" s="413"/>
      <c r="L776" s="413"/>
      <c r="M776" s="413"/>
      <c r="N776" s="413"/>
      <c r="O776" s="413"/>
      <c r="P776" s="413"/>
      <c r="Q776" s="413"/>
      <c r="R776" s="413"/>
      <c r="S776" s="413"/>
      <c r="T776" s="413"/>
      <c r="U776" s="413"/>
      <c r="V776" s="413"/>
      <c r="W776" s="413"/>
      <c r="X776" s="413"/>
    </row>
    <row r="777" ht="14.25" customHeight="1">
      <c r="A777" s="413"/>
      <c r="B777" s="413"/>
      <c r="C777" s="413"/>
      <c r="D777" s="413"/>
      <c r="E777" s="413"/>
      <c r="F777" s="413"/>
      <c r="G777" s="413"/>
      <c r="H777" s="413"/>
      <c r="I777" s="413"/>
      <c r="J777" s="413"/>
      <c r="K777" s="413"/>
      <c r="L777" s="413"/>
      <c r="M777" s="413"/>
      <c r="N777" s="413"/>
      <c r="O777" s="413"/>
      <c r="P777" s="413"/>
      <c r="Q777" s="413"/>
      <c r="R777" s="413"/>
      <c r="S777" s="413"/>
      <c r="T777" s="413"/>
      <c r="U777" s="413"/>
      <c r="V777" s="413"/>
      <c r="W777" s="413"/>
      <c r="X777" s="413"/>
    </row>
    <row r="778" ht="14.25" customHeight="1">
      <c r="A778" s="413"/>
      <c r="B778" s="413"/>
      <c r="C778" s="413"/>
      <c r="D778" s="413"/>
      <c r="E778" s="413"/>
      <c r="F778" s="413"/>
      <c r="G778" s="413"/>
      <c r="H778" s="413"/>
      <c r="I778" s="413"/>
      <c r="J778" s="413"/>
      <c r="K778" s="413"/>
      <c r="L778" s="413"/>
      <c r="M778" s="413"/>
      <c r="N778" s="413"/>
      <c r="O778" s="413"/>
      <c r="P778" s="413"/>
      <c r="Q778" s="413"/>
      <c r="R778" s="413"/>
      <c r="S778" s="413"/>
      <c r="T778" s="413"/>
      <c r="U778" s="413"/>
      <c r="V778" s="413"/>
      <c r="W778" s="413"/>
      <c r="X778" s="413"/>
    </row>
    <row r="779" ht="14.25" customHeight="1">
      <c r="A779" s="413"/>
      <c r="B779" s="413"/>
      <c r="C779" s="413"/>
      <c r="D779" s="413"/>
      <c r="E779" s="413"/>
      <c r="F779" s="413"/>
      <c r="G779" s="413"/>
      <c r="H779" s="413"/>
      <c r="I779" s="413"/>
      <c r="J779" s="413"/>
      <c r="K779" s="413"/>
      <c r="L779" s="413"/>
      <c r="M779" s="413"/>
      <c r="N779" s="413"/>
      <c r="O779" s="413"/>
      <c r="P779" s="413"/>
      <c r="Q779" s="413"/>
      <c r="R779" s="413"/>
      <c r="S779" s="413"/>
      <c r="T779" s="413"/>
      <c r="U779" s="413"/>
      <c r="V779" s="413"/>
      <c r="W779" s="413"/>
      <c r="X779" s="413"/>
    </row>
    <row r="780" ht="14.25" customHeight="1">
      <c r="A780" s="413"/>
      <c r="B780" s="413"/>
      <c r="C780" s="413"/>
      <c r="D780" s="413"/>
      <c r="E780" s="413"/>
      <c r="F780" s="413"/>
      <c r="G780" s="413"/>
      <c r="H780" s="413"/>
      <c r="I780" s="413"/>
      <c r="J780" s="413"/>
      <c r="K780" s="413"/>
      <c r="L780" s="413"/>
      <c r="M780" s="413"/>
      <c r="N780" s="413"/>
      <c r="O780" s="413"/>
      <c r="P780" s="413"/>
      <c r="Q780" s="413"/>
      <c r="R780" s="413"/>
      <c r="S780" s="413"/>
      <c r="T780" s="413"/>
      <c r="U780" s="413"/>
      <c r="V780" s="413"/>
      <c r="W780" s="413"/>
      <c r="X780" s="413"/>
    </row>
    <row r="781" ht="14.25" customHeight="1">
      <c r="A781" s="413"/>
      <c r="B781" s="413"/>
      <c r="C781" s="413"/>
      <c r="D781" s="413"/>
      <c r="E781" s="413"/>
      <c r="F781" s="413"/>
      <c r="G781" s="413"/>
      <c r="H781" s="413"/>
      <c r="I781" s="413"/>
      <c r="J781" s="413"/>
      <c r="K781" s="413"/>
      <c r="L781" s="413"/>
      <c r="M781" s="413"/>
      <c r="N781" s="413"/>
      <c r="O781" s="413"/>
      <c r="P781" s="413"/>
      <c r="Q781" s="413"/>
      <c r="R781" s="413"/>
      <c r="S781" s="413"/>
      <c r="T781" s="413"/>
      <c r="U781" s="413"/>
      <c r="V781" s="413"/>
      <c r="W781" s="413"/>
      <c r="X781" s="413"/>
    </row>
    <row r="782" ht="14.25" customHeight="1">
      <c r="A782" s="413"/>
      <c r="B782" s="413"/>
      <c r="C782" s="413"/>
      <c r="D782" s="413"/>
      <c r="E782" s="413"/>
      <c r="F782" s="413"/>
      <c r="G782" s="413"/>
      <c r="H782" s="413"/>
      <c r="I782" s="413"/>
      <c r="J782" s="413"/>
      <c r="K782" s="413"/>
      <c r="L782" s="413"/>
      <c r="M782" s="413"/>
      <c r="N782" s="413"/>
      <c r="O782" s="413"/>
      <c r="P782" s="413"/>
      <c r="Q782" s="413"/>
      <c r="R782" s="413"/>
      <c r="S782" s="413"/>
      <c r="T782" s="413"/>
      <c r="U782" s="413"/>
      <c r="V782" s="413"/>
      <c r="W782" s="413"/>
      <c r="X782" s="413"/>
    </row>
    <row r="783" ht="14.25" customHeight="1">
      <c r="A783" s="413"/>
      <c r="B783" s="413"/>
      <c r="C783" s="413"/>
      <c r="D783" s="413"/>
      <c r="E783" s="413"/>
      <c r="F783" s="413"/>
      <c r="G783" s="413"/>
      <c r="H783" s="413"/>
      <c r="I783" s="413"/>
      <c r="J783" s="413"/>
      <c r="K783" s="413"/>
      <c r="L783" s="413"/>
      <c r="M783" s="413"/>
      <c r="N783" s="413"/>
      <c r="O783" s="413"/>
      <c r="P783" s="413"/>
      <c r="Q783" s="413"/>
      <c r="R783" s="413"/>
      <c r="S783" s="413"/>
      <c r="T783" s="413"/>
      <c r="U783" s="413"/>
      <c r="V783" s="413"/>
      <c r="W783" s="413"/>
      <c r="X783" s="413"/>
    </row>
    <row r="784" ht="14.25" customHeight="1">
      <c r="A784" s="413"/>
      <c r="B784" s="413"/>
      <c r="C784" s="413"/>
      <c r="D784" s="413"/>
      <c r="E784" s="413"/>
      <c r="F784" s="413"/>
      <c r="G784" s="413"/>
      <c r="H784" s="413"/>
      <c r="I784" s="413"/>
      <c r="J784" s="413"/>
      <c r="K784" s="413"/>
      <c r="L784" s="413"/>
      <c r="M784" s="413"/>
      <c r="N784" s="413"/>
      <c r="O784" s="413"/>
      <c r="P784" s="413"/>
      <c r="Q784" s="413"/>
      <c r="R784" s="413"/>
      <c r="S784" s="413"/>
      <c r="T784" s="413"/>
      <c r="U784" s="413"/>
      <c r="V784" s="413"/>
      <c r="W784" s="413"/>
      <c r="X784" s="413"/>
    </row>
    <row r="785" ht="14.25" customHeight="1">
      <c r="A785" s="413"/>
      <c r="B785" s="413"/>
      <c r="C785" s="413"/>
      <c r="D785" s="413"/>
      <c r="E785" s="413"/>
      <c r="F785" s="413"/>
      <c r="G785" s="413"/>
      <c r="H785" s="413"/>
      <c r="I785" s="413"/>
      <c r="J785" s="413"/>
      <c r="K785" s="413"/>
      <c r="L785" s="413"/>
      <c r="M785" s="413"/>
      <c r="N785" s="413"/>
      <c r="O785" s="413"/>
      <c r="P785" s="413"/>
      <c r="Q785" s="413"/>
      <c r="R785" s="413"/>
      <c r="S785" s="413"/>
      <c r="T785" s="413"/>
      <c r="U785" s="413"/>
      <c r="V785" s="413"/>
      <c r="W785" s="413"/>
      <c r="X785" s="413"/>
    </row>
    <row r="786" ht="14.25" customHeight="1">
      <c r="A786" s="413"/>
      <c r="B786" s="413"/>
      <c r="C786" s="413"/>
      <c r="D786" s="413"/>
      <c r="E786" s="413"/>
      <c r="F786" s="413"/>
      <c r="G786" s="413"/>
      <c r="H786" s="413"/>
      <c r="I786" s="413"/>
      <c r="J786" s="413"/>
      <c r="K786" s="413"/>
      <c r="L786" s="413"/>
      <c r="M786" s="413"/>
      <c r="N786" s="413"/>
      <c r="O786" s="413"/>
      <c r="P786" s="413"/>
      <c r="Q786" s="413"/>
      <c r="R786" s="413"/>
      <c r="S786" s="413"/>
      <c r="T786" s="413"/>
      <c r="U786" s="413"/>
      <c r="V786" s="413"/>
      <c r="W786" s="413"/>
      <c r="X786" s="413"/>
    </row>
    <row r="787" ht="14.25" customHeight="1">
      <c r="A787" s="413"/>
      <c r="B787" s="413"/>
      <c r="C787" s="413"/>
      <c r="D787" s="413"/>
      <c r="E787" s="413"/>
      <c r="F787" s="413"/>
      <c r="G787" s="413"/>
      <c r="H787" s="413"/>
      <c r="I787" s="413"/>
      <c r="J787" s="413"/>
      <c r="K787" s="413"/>
      <c r="L787" s="413"/>
      <c r="M787" s="413"/>
      <c r="N787" s="413"/>
      <c r="O787" s="413"/>
      <c r="P787" s="413"/>
      <c r="Q787" s="413"/>
      <c r="R787" s="413"/>
      <c r="S787" s="413"/>
      <c r="T787" s="413"/>
      <c r="U787" s="413"/>
      <c r="V787" s="413"/>
      <c r="W787" s="413"/>
      <c r="X787" s="413"/>
    </row>
    <row r="788" ht="14.25" customHeight="1">
      <c r="A788" s="413"/>
      <c r="B788" s="413"/>
      <c r="C788" s="413"/>
      <c r="D788" s="413"/>
      <c r="E788" s="413"/>
      <c r="F788" s="413"/>
      <c r="G788" s="413"/>
      <c r="H788" s="413"/>
      <c r="I788" s="413"/>
      <c r="J788" s="413"/>
      <c r="K788" s="413"/>
      <c r="L788" s="413"/>
      <c r="M788" s="413"/>
      <c r="N788" s="413"/>
      <c r="O788" s="413"/>
      <c r="P788" s="413"/>
      <c r="Q788" s="413"/>
      <c r="R788" s="413"/>
      <c r="S788" s="413"/>
      <c r="T788" s="413"/>
      <c r="U788" s="413"/>
      <c r="V788" s="413"/>
      <c r="W788" s="413"/>
      <c r="X788" s="413"/>
    </row>
    <row r="789" ht="14.25" customHeight="1">
      <c r="A789" s="413"/>
      <c r="B789" s="413"/>
      <c r="C789" s="413"/>
      <c r="D789" s="413"/>
      <c r="E789" s="413"/>
      <c r="F789" s="413"/>
      <c r="G789" s="413"/>
      <c r="H789" s="413"/>
      <c r="I789" s="413"/>
      <c r="J789" s="413"/>
      <c r="K789" s="413"/>
      <c r="L789" s="413"/>
      <c r="M789" s="413"/>
      <c r="N789" s="413"/>
      <c r="O789" s="413"/>
      <c r="P789" s="413"/>
      <c r="Q789" s="413"/>
      <c r="R789" s="413"/>
      <c r="S789" s="413"/>
      <c r="T789" s="413"/>
      <c r="U789" s="413"/>
      <c r="V789" s="413"/>
      <c r="W789" s="413"/>
      <c r="X789" s="413"/>
    </row>
    <row r="790" ht="14.25" customHeight="1">
      <c r="A790" s="413"/>
      <c r="B790" s="413"/>
      <c r="C790" s="413"/>
      <c r="D790" s="413"/>
      <c r="E790" s="413"/>
      <c r="F790" s="413"/>
      <c r="G790" s="413"/>
      <c r="H790" s="413"/>
      <c r="I790" s="413"/>
      <c r="J790" s="413"/>
      <c r="K790" s="413"/>
      <c r="L790" s="413"/>
      <c r="M790" s="413"/>
      <c r="N790" s="413"/>
      <c r="O790" s="413"/>
      <c r="P790" s="413"/>
      <c r="Q790" s="413"/>
      <c r="R790" s="413"/>
      <c r="S790" s="413"/>
      <c r="T790" s="413"/>
      <c r="U790" s="413"/>
      <c r="V790" s="413"/>
      <c r="W790" s="413"/>
      <c r="X790" s="413"/>
    </row>
    <row r="791" ht="14.25" customHeight="1">
      <c r="A791" s="413"/>
      <c r="B791" s="413"/>
      <c r="C791" s="413"/>
      <c r="D791" s="413"/>
      <c r="E791" s="413"/>
      <c r="F791" s="413"/>
      <c r="G791" s="413"/>
      <c r="H791" s="413"/>
      <c r="I791" s="413"/>
      <c r="J791" s="413"/>
      <c r="K791" s="413"/>
      <c r="L791" s="413"/>
      <c r="M791" s="413"/>
      <c r="N791" s="413"/>
      <c r="O791" s="413"/>
      <c r="P791" s="413"/>
      <c r="Q791" s="413"/>
      <c r="R791" s="413"/>
      <c r="S791" s="413"/>
      <c r="T791" s="413"/>
      <c r="U791" s="413"/>
      <c r="V791" s="413"/>
      <c r="W791" s="413"/>
      <c r="X791" s="413"/>
    </row>
    <row r="792" ht="14.25" customHeight="1">
      <c r="A792" s="413"/>
      <c r="B792" s="413"/>
      <c r="C792" s="413"/>
      <c r="D792" s="413"/>
      <c r="E792" s="413"/>
      <c r="F792" s="413"/>
      <c r="G792" s="413"/>
      <c r="H792" s="413"/>
      <c r="I792" s="413"/>
      <c r="J792" s="413"/>
      <c r="K792" s="413"/>
      <c r="L792" s="413"/>
      <c r="M792" s="413"/>
      <c r="N792" s="413"/>
      <c r="O792" s="413"/>
      <c r="P792" s="413"/>
      <c r="Q792" s="413"/>
      <c r="R792" s="413"/>
      <c r="S792" s="413"/>
      <c r="T792" s="413"/>
      <c r="U792" s="413"/>
      <c r="V792" s="413"/>
      <c r="W792" s="413"/>
      <c r="X792" s="413"/>
    </row>
    <row r="793" ht="14.25" customHeight="1">
      <c r="A793" s="413"/>
      <c r="B793" s="413"/>
      <c r="C793" s="413"/>
      <c r="D793" s="413"/>
      <c r="E793" s="413"/>
      <c r="F793" s="413"/>
      <c r="G793" s="413"/>
      <c r="H793" s="413"/>
      <c r="I793" s="413"/>
      <c r="J793" s="413"/>
      <c r="K793" s="413"/>
      <c r="L793" s="413"/>
      <c r="M793" s="413"/>
      <c r="N793" s="413"/>
      <c r="O793" s="413"/>
      <c r="P793" s="413"/>
      <c r="Q793" s="413"/>
      <c r="R793" s="413"/>
      <c r="S793" s="413"/>
      <c r="T793" s="413"/>
      <c r="U793" s="413"/>
      <c r="V793" s="413"/>
      <c r="W793" s="413"/>
      <c r="X793" s="413"/>
    </row>
    <row r="794" ht="14.25" customHeight="1">
      <c r="A794" s="413"/>
      <c r="B794" s="413"/>
      <c r="C794" s="413"/>
      <c r="D794" s="413"/>
      <c r="E794" s="413"/>
      <c r="F794" s="413"/>
      <c r="G794" s="413"/>
      <c r="H794" s="413"/>
      <c r="I794" s="413"/>
      <c r="J794" s="413"/>
      <c r="K794" s="413"/>
      <c r="L794" s="413"/>
      <c r="M794" s="413"/>
      <c r="N794" s="413"/>
      <c r="O794" s="413"/>
      <c r="P794" s="413"/>
      <c r="Q794" s="413"/>
      <c r="R794" s="413"/>
      <c r="S794" s="413"/>
      <c r="T794" s="413"/>
      <c r="U794" s="413"/>
      <c r="V794" s="413"/>
      <c r="W794" s="413"/>
      <c r="X794" s="413"/>
    </row>
    <row r="795" ht="14.25" customHeight="1">
      <c r="A795" s="413"/>
      <c r="B795" s="413"/>
      <c r="C795" s="413"/>
      <c r="D795" s="413"/>
      <c r="E795" s="413"/>
      <c r="F795" s="413"/>
      <c r="G795" s="413"/>
      <c r="H795" s="413"/>
      <c r="I795" s="413"/>
      <c r="J795" s="413"/>
      <c r="K795" s="413"/>
      <c r="L795" s="413"/>
      <c r="M795" s="413"/>
      <c r="N795" s="413"/>
      <c r="O795" s="413"/>
      <c r="P795" s="413"/>
      <c r="Q795" s="413"/>
      <c r="R795" s="413"/>
      <c r="S795" s="413"/>
      <c r="T795" s="413"/>
      <c r="U795" s="413"/>
      <c r="V795" s="413"/>
      <c r="W795" s="413"/>
      <c r="X795" s="413"/>
    </row>
    <row r="796" ht="14.25" customHeight="1">
      <c r="A796" s="413"/>
      <c r="B796" s="413"/>
      <c r="C796" s="413"/>
      <c r="D796" s="413"/>
      <c r="E796" s="413"/>
      <c r="F796" s="413"/>
      <c r="G796" s="413"/>
      <c r="H796" s="413"/>
      <c r="I796" s="413"/>
      <c r="J796" s="413"/>
      <c r="K796" s="413"/>
      <c r="L796" s="413"/>
      <c r="M796" s="413"/>
      <c r="N796" s="413"/>
      <c r="O796" s="413"/>
      <c r="P796" s="413"/>
      <c r="Q796" s="413"/>
      <c r="R796" s="413"/>
      <c r="S796" s="413"/>
      <c r="T796" s="413"/>
      <c r="U796" s="413"/>
      <c r="V796" s="413"/>
      <c r="W796" s="413"/>
      <c r="X796" s="413"/>
    </row>
    <row r="797" ht="14.25" customHeight="1">
      <c r="A797" s="413"/>
      <c r="B797" s="413"/>
      <c r="C797" s="413"/>
      <c r="D797" s="413"/>
      <c r="E797" s="413"/>
      <c r="F797" s="413"/>
      <c r="G797" s="413"/>
      <c r="H797" s="413"/>
      <c r="I797" s="413"/>
      <c r="J797" s="413"/>
      <c r="K797" s="413"/>
      <c r="L797" s="413"/>
      <c r="M797" s="413"/>
      <c r="N797" s="413"/>
      <c r="O797" s="413"/>
      <c r="P797" s="413"/>
      <c r="Q797" s="413"/>
      <c r="R797" s="413"/>
      <c r="S797" s="413"/>
      <c r="T797" s="413"/>
      <c r="U797" s="413"/>
      <c r="V797" s="413"/>
      <c r="W797" s="413"/>
      <c r="X797" s="413"/>
    </row>
    <row r="798" ht="14.25" customHeight="1">
      <c r="A798" s="413"/>
      <c r="B798" s="413"/>
      <c r="C798" s="413"/>
      <c r="D798" s="413"/>
      <c r="E798" s="413"/>
      <c r="F798" s="413"/>
      <c r="G798" s="413"/>
      <c r="H798" s="413"/>
      <c r="I798" s="413"/>
      <c r="J798" s="413"/>
      <c r="K798" s="413"/>
      <c r="L798" s="413"/>
      <c r="M798" s="413"/>
      <c r="N798" s="413"/>
      <c r="O798" s="413"/>
      <c r="P798" s="413"/>
      <c r="Q798" s="413"/>
      <c r="R798" s="413"/>
      <c r="S798" s="413"/>
      <c r="T798" s="413"/>
      <c r="U798" s="413"/>
      <c r="V798" s="413"/>
      <c r="W798" s="413"/>
      <c r="X798" s="413"/>
    </row>
    <row r="799" ht="14.25" customHeight="1">
      <c r="A799" s="413"/>
      <c r="B799" s="413"/>
      <c r="C799" s="413"/>
      <c r="D799" s="413"/>
      <c r="E799" s="413"/>
      <c r="F799" s="413"/>
      <c r="G799" s="413"/>
      <c r="H799" s="413"/>
      <c r="I799" s="413"/>
      <c r="J799" s="413"/>
      <c r="K799" s="413"/>
      <c r="L799" s="413"/>
      <c r="M799" s="413"/>
      <c r="N799" s="413"/>
      <c r="O799" s="413"/>
      <c r="P799" s="413"/>
      <c r="Q799" s="413"/>
      <c r="R799" s="413"/>
      <c r="S799" s="413"/>
      <c r="T799" s="413"/>
      <c r="U799" s="413"/>
      <c r="V799" s="413"/>
      <c r="W799" s="413"/>
      <c r="X799" s="413"/>
    </row>
    <row r="800" ht="14.25" customHeight="1">
      <c r="A800" s="413"/>
      <c r="B800" s="413"/>
      <c r="C800" s="413"/>
      <c r="D800" s="413"/>
      <c r="E800" s="413"/>
      <c r="F800" s="413"/>
      <c r="G800" s="413"/>
      <c r="H800" s="413"/>
      <c r="I800" s="413"/>
      <c r="J800" s="413"/>
      <c r="K800" s="413"/>
      <c r="L800" s="413"/>
      <c r="M800" s="413"/>
      <c r="N800" s="413"/>
      <c r="O800" s="413"/>
      <c r="P800" s="413"/>
      <c r="Q800" s="413"/>
      <c r="R800" s="413"/>
      <c r="S800" s="413"/>
      <c r="T800" s="413"/>
      <c r="U800" s="413"/>
      <c r="V800" s="413"/>
      <c r="W800" s="413"/>
      <c r="X800" s="413"/>
    </row>
    <row r="801" ht="14.25" customHeight="1">
      <c r="A801" s="413"/>
      <c r="B801" s="413"/>
      <c r="C801" s="413"/>
      <c r="D801" s="413"/>
      <c r="E801" s="413"/>
      <c r="F801" s="413"/>
      <c r="G801" s="413"/>
      <c r="H801" s="413"/>
      <c r="I801" s="413"/>
      <c r="J801" s="413"/>
      <c r="K801" s="413"/>
      <c r="L801" s="413"/>
      <c r="M801" s="413"/>
      <c r="N801" s="413"/>
      <c r="O801" s="413"/>
      <c r="P801" s="413"/>
      <c r="Q801" s="413"/>
      <c r="R801" s="413"/>
      <c r="S801" s="413"/>
      <c r="T801" s="413"/>
      <c r="U801" s="413"/>
      <c r="V801" s="413"/>
      <c r="W801" s="413"/>
      <c r="X801" s="413"/>
    </row>
    <row r="802" ht="14.25" customHeight="1">
      <c r="A802" s="413"/>
      <c r="B802" s="413"/>
      <c r="C802" s="413"/>
      <c r="D802" s="413"/>
      <c r="E802" s="413"/>
      <c r="F802" s="413"/>
      <c r="G802" s="413"/>
      <c r="H802" s="413"/>
      <c r="I802" s="413"/>
      <c r="J802" s="413"/>
      <c r="K802" s="413"/>
      <c r="L802" s="413"/>
      <c r="M802" s="413"/>
      <c r="N802" s="413"/>
      <c r="O802" s="413"/>
      <c r="P802" s="413"/>
      <c r="Q802" s="413"/>
      <c r="R802" s="413"/>
      <c r="S802" s="413"/>
      <c r="T802" s="413"/>
      <c r="U802" s="413"/>
      <c r="V802" s="413"/>
      <c r="W802" s="413"/>
      <c r="X802" s="413"/>
    </row>
    <row r="803" ht="14.25" customHeight="1">
      <c r="A803" s="413"/>
      <c r="B803" s="413"/>
      <c r="C803" s="413"/>
      <c r="D803" s="413"/>
      <c r="E803" s="413"/>
      <c r="F803" s="413"/>
      <c r="G803" s="413"/>
      <c r="H803" s="413"/>
      <c r="I803" s="413"/>
      <c r="J803" s="413"/>
      <c r="K803" s="413"/>
      <c r="L803" s="413"/>
      <c r="M803" s="413"/>
      <c r="N803" s="413"/>
      <c r="O803" s="413"/>
      <c r="P803" s="413"/>
      <c r="Q803" s="413"/>
      <c r="R803" s="413"/>
      <c r="S803" s="413"/>
      <c r="T803" s="413"/>
      <c r="U803" s="413"/>
      <c r="V803" s="413"/>
      <c r="W803" s="413"/>
      <c r="X803" s="413"/>
    </row>
    <row r="804" ht="14.25" customHeight="1">
      <c r="A804" s="413"/>
      <c r="B804" s="413"/>
      <c r="C804" s="413"/>
      <c r="D804" s="413"/>
      <c r="E804" s="413"/>
      <c r="F804" s="413"/>
      <c r="G804" s="413"/>
      <c r="H804" s="413"/>
      <c r="I804" s="413"/>
      <c r="J804" s="413"/>
      <c r="K804" s="413"/>
      <c r="L804" s="413"/>
      <c r="M804" s="413"/>
      <c r="N804" s="413"/>
      <c r="O804" s="413"/>
      <c r="P804" s="413"/>
      <c r="Q804" s="413"/>
      <c r="R804" s="413"/>
      <c r="S804" s="413"/>
      <c r="T804" s="413"/>
      <c r="U804" s="413"/>
      <c r="V804" s="413"/>
      <c r="W804" s="413"/>
      <c r="X804" s="413"/>
    </row>
    <row r="805" ht="14.25" customHeight="1">
      <c r="A805" s="413"/>
      <c r="B805" s="413"/>
      <c r="C805" s="413"/>
      <c r="D805" s="413"/>
      <c r="E805" s="413"/>
      <c r="F805" s="413"/>
      <c r="G805" s="413"/>
      <c r="H805" s="413"/>
      <c r="I805" s="413"/>
      <c r="J805" s="413"/>
      <c r="K805" s="413"/>
      <c r="L805" s="413"/>
      <c r="M805" s="413"/>
      <c r="N805" s="413"/>
      <c r="O805" s="413"/>
      <c r="P805" s="413"/>
      <c r="Q805" s="413"/>
      <c r="R805" s="413"/>
      <c r="S805" s="413"/>
      <c r="T805" s="413"/>
      <c r="U805" s="413"/>
      <c r="V805" s="413"/>
      <c r="W805" s="413"/>
      <c r="X805" s="413"/>
    </row>
    <row r="806" ht="14.25" customHeight="1">
      <c r="A806" s="413"/>
      <c r="B806" s="413"/>
      <c r="C806" s="413"/>
      <c r="D806" s="413"/>
      <c r="E806" s="413"/>
      <c r="F806" s="413"/>
      <c r="G806" s="413"/>
      <c r="H806" s="413"/>
      <c r="I806" s="413"/>
      <c r="J806" s="413"/>
      <c r="K806" s="413"/>
      <c r="L806" s="413"/>
      <c r="M806" s="413"/>
      <c r="N806" s="413"/>
      <c r="O806" s="413"/>
      <c r="P806" s="413"/>
      <c r="Q806" s="413"/>
      <c r="R806" s="413"/>
      <c r="S806" s="413"/>
      <c r="T806" s="413"/>
      <c r="U806" s="413"/>
      <c r="V806" s="413"/>
      <c r="W806" s="413"/>
      <c r="X806" s="413"/>
    </row>
    <row r="807" ht="14.25" customHeight="1">
      <c r="A807" s="413"/>
      <c r="B807" s="413"/>
      <c r="C807" s="413"/>
      <c r="D807" s="413"/>
      <c r="E807" s="413"/>
      <c r="F807" s="413"/>
      <c r="G807" s="413"/>
      <c r="H807" s="413"/>
      <c r="I807" s="413"/>
      <c r="J807" s="413"/>
      <c r="K807" s="413"/>
      <c r="L807" s="413"/>
      <c r="M807" s="413"/>
      <c r="N807" s="413"/>
      <c r="O807" s="413"/>
      <c r="P807" s="413"/>
      <c r="Q807" s="413"/>
      <c r="R807" s="413"/>
      <c r="S807" s="413"/>
      <c r="T807" s="413"/>
      <c r="U807" s="413"/>
      <c r="V807" s="413"/>
      <c r="W807" s="413"/>
      <c r="X807" s="413"/>
    </row>
    <row r="808" ht="14.25" customHeight="1">
      <c r="A808" s="413"/>
      <c r="B808" s="413"/>
      <c r="C808" s="413"/>
      <c r="D808" s="413"/>
      <c r="E808" s="413"/>
      <c r="F808" s="413"/>
      <c r="G808" s="413"/>
      <c r="H808" s="413"/>
      <c r="I808" s="413"/>
      <c r="J808" s="413"/>
      <c r="K808" s="413"/>
      <c r="L808" s="413"/>
      <c r="M808" s="413"/>
      <c r="N808" s="413"/>
      <c r="O808" s="413"/>
      <c r="P808" s="413"/>
      <c r="Q808" s="413"/>
      <c r="R808" s="413"/>
      <c r="S808" s="413"/>
      <c r="T808" s="413"/>
      <c r="U808" s="413"/>
      <c r="V808" s="413"/>
      <c r="W808" s="413"/>
      <c r="X808" s="413"/>
    </row>
    <row r="809" ht="14.25" customHeight="1">
      <c r="A809" s="413"/>
      <c r="B809" s="413"/>
      <c r="C809" s="413"/>
      <c r="D809" s="413"/>
      <c r="E809" s="413"/>
      <c r="F809" s="413"/>
      <c r="G809" s="413"/>
      <c r="H809" s="413"/>
      <c r="I809" s="413"/>
      <c r="J809" s="413"/>
      <c r="K809" s="413"/>
      <c r="L809" s="413"/>
      <c r="M809" s="413"/>
      <c r="N809" s="413"/>
      <c r="O809" s="413"/>
      <c r="P809" s="413"/>
      <c r="Q809" s="413"/>
      <c r="R809" s="413"/>
      <c r="S809" s="413"/>
      <c r="T809" s="413"/>
      <c r="U809" s="413"/>
      <c r="V809" s="413"/>
      <c r="W809" s="413"/>
      <c r="X809" s="413"/>
    </row>
    <row r="810" ht="14.25" customHeight="1">
      <c r="A810" s="413"/>
      <c r="B810" s="413"/>
      <c r="C810" s="413"/>
      <c r="D810" s="413"/>
      <c r="E810" s="413"/>
      <c r="F810" s="413"/>
      <c r="G810" s="413"/>
      <c r="H810" s="413"/>
      <c r="I810" s="413"/>
      <c r="J810" s="413"/>
      <c r="K810" s="413"/>
      <c r="L810" s="413"/>
      <c r="M810" s="413"/>
      <c r="N810" s="413"/>
      <c r="O810" s="413"/>
      <c r="P810" s="413"/>
      <c r="Q810" s="413"/>
      <c r="R810" s="413"/>
      <c r="S810" s="413"/>
      <c r="T810" s="413"/>
      <c r="U810" s="413"/>
      <c r="V810" s="413"/>
      <c r="W810" s="413"/>
      <c r="X810" s="413"/>
    </row>
    <row r="811" ht="14.25" customHeight="1">
      <c r="A811" s="413"/>
      <c r="B811" s="413"/>
      <c r="C811" s="413"/>
      <c r="D811" s="413"/>
      <c r="E811" s="413"/>
      <c r="F811" s="413"/>
      <c r="G811" s="413"/>
      <c r="H811" s="413"/>
      <c r="I811" s="413"/>
      <c r="J811" s="413"/>
      <c r="K811" s="413"/>
      <c r="L811" s="413"/>
      <c r="M811" s="413"/>
      <c r="N811" s="413"/>
      <c r="O811" s="413"/>
      <c r="P811" s="413"/>
      <c r="Q811" s="413"/>
      <c r="R811" s="413"/>
      <c r="S811" s="413"/>
      <c r="T811" s="413"/>
      <c r="U811" s="413"/>
      <c r="V811" s="413"/>
      <c r="W811" s="413"/>
      <c r="X811" s="413"/>
    </row>
    <row r="812" ht="14.25" customHeight="1">
      <c r="A812" s="413"/>
      <c r="B812" s="413"/>
      <c r="C812" s="413"/>
      <c r="D812" s="413"/>
      <c r="E812" s="413"/>
      <c r="F812" s="413"/>
      <c r="G812" s="413"/>
      <c r="H812" s="413"/>
      <c r="I812" s="413"/>
      <c r="J812" s="413"/>
      <c r="K812" s="413"/>
      <c r="L812" s="413"/>
      <c r="M812" s="413"/>
      <c r="N812" s="413"/>
      <c r="O812" s="413"/>
      <c r="P812" s="413"/>
      <c r="Q812" s="413"/>
      <c r="R812" s="413"/>
      <c r="S812" s="413"/>
      <c r="T812" s="413"/>
      <c r="U812" s="413"/>
      <c r="V812" s="413"/>
      <c r="W812" s="413"/>
      <c r="X812" s="413"/>
    </row>
    <row r="813" ht="14.25" customHeight="1">
      <c r="A813" s="413"/>
      <c r="B813" s="413"/>
      <c r="C813" s="413"/>
      <c r="D813" s="413"/>
      <c r="E813" s="413"/>
      <c r="F813" s="413"/>
      <c r="G813" s="413"/>
      <c r="H813" s="413"/>
      <c r="I813" s="413"/>
      <c r="J813" s="413"/>
      <c r="K813" s="413"/>
      <c r="L813" s="413"/>
      <c r="M813" s="413"/>
      <c r="N813" s="413"/>
      <c r="O813" s="413"/>
      <c r="P813" s="413"/>
      <c r="Q813" s="413"/>
      <c r="R813" s="413"/>
      <c r="S813" s="413"/>
      <c r="T813" s="413"/>
      <c r="U813" s="413"/>
      <c r="V813" s="413"/>
      <c r="W813" s="413"/>
      <c r="X813" s="413"/>
    </row>
    <row r="814" ht="14.25" customHeight="1">
      <c r="A814" s="413"/>
      <c r="B814" s="413"/>
      <c r="C814" s="413"/>
      <c r="D814" s="413"/>
      <c r="E814" s="413"/>
      <c r="F814" s="413"/>
      <c r="G814" s="413"/>
      <c r="H814" s="413"/>
      <c r="I814" s="413"/>
      <c r="J814" s="413"/>
      <c r="K814" s="413"/>
      <c r="L814" s="413"/>
      <c r="M814" s="413"/>
      <c r="N814" s="413"/>
      <c r="O814" s="413"/>
      <c r="P814" s="413"/>
      <c r="Q814" s="413"/>
      <c r="R814" s="413"/>
      <c r="S814" s="413"/>
      <c r="T814" s="413"/>
      <c r="U814" s="413"/>
      <c r="V814" s="413"/>
      <c r="W814" s="413"/>
      <c r="X814" s="413"/>
    </row>
    <row r="815" ht="14.25" customHeight="1">
      <c r="A815" s="413"/>
      <c r="B815" s="413"/>
      <c r="C815" s="413"/>
      <c r="D815" s="413"/>
      <c r="E815" s="413"/>
      <c r="F815" s="413"/>
      <c r="G815" s="413"/>
      <c r="H815" s="413"/>
      <c r="I815" s="413"/>
      <c r="J815" s="413"/>
      <c r="K815" s="413"/>
      <c r="L815" s="413"/>
      <c r="M815" s="413"/>
      <c r="N815" s="413"/>
      <c r="O815" s="413"/>
      <c r="P815" s="413"/>
      <c r="Q815" s="413"/>
      <c r="R815" s="413"/>
      <c r="S815" s="413"/>
      <c r="T815" s="413"/>
      <c r="U815" s="413"/>
      <c r="V815" s="413"/>
      <c r="W815" s="413"/>
      <c r="X815" s="413"/>
    </row>
    <row r="816" ht="14.25" customHeight="1">
      <c r="A816" s="413"/>
      <c r="B816" s="413"/>
      <c r="C816" s="413"/>
      <c r="D816" s="413"/>
      <c r="E816" s="413"/>
      <c r="F816" s="413"/>
      <c r="G816" s="413"/>
      <c r="H816" s="413"/>
      <c r="I816" s="413"/>
      <c r="J816" s="413"/>
      <c r="K816" s="413"/>
      <c r="L816" s="413"/>
      <c r="M816" s="413"/>
      <c r="N816" s="413"/>
      <c r="O816" s="413"/>
      <c r="P816" s="413"/>
      <c r="Q816" s="413"/>
      <c r="R816" s="413"/>
      <c r="S816" s="413"/>
      <c r="T816" s="413"/>
      <c r="U816" s="413"/>
      <c r="V816" s="413"/>
      <c r="W816" s="413"/>
      <c r="X816" s="413"/>
    </row>
    <row r="817" ht="14.25" customHeight="1">
      <c r="A817" s="413"/>
      <c r="B817" s="413"/>
      <c r="C817" s="413"/>
      <c r="D817" s="413"/>
      <c r="E817" s="413"/>
      <c r="F817" s="413"/>
      <c r="G817" s="413"/>
      <c r="H817" s="413"/>
      <c r="I817" s="413"/>
      <c r="J817" s="413"/>
      <c r="K817" s="413"/>
      <c r="L817" s="413"/>
      <c r="M817" s="413"/>
      <c r="N817" s="413"/>
      <c r="O817" s="413"/>
      <c r="P817" s="413"/>
      <c r="Q817" s="413"/>
      <c r="R817" s="413"/>
      <c r="S817" s="413"/>
      <c r="T817" s="413"/>
      <c r="U817" s="413"/>
      <c r="V817" s="413"/>
      <c r="W817" s="413"/>
      <c r="X817" s="413"/>
    </row>
    <row r="818" ht="14.25" customHeight="1">
      <c r="A818" s="413"/>
      <c r="B818" s="413"/>
      <c r="C818" s="413"/>
      <c r="D818" s="413"/>
      <c r="E818" s="413"/>
      <c r="F818" s="413"/>
      <c r="G818" s="413"/>
      <c r="H818" s="413"/>
      <c r="I818" s="413"/>
      <c r="J818" s="413"/>
      <c r="K818" s="413"/>
      <c r="L818" s="413"/>
      <c r="M818" s="413"/>
      <c r="N818" s="413"/>
      <c r="O818" s="413"/>
      <c r="P818" s="413"/>
      <c r="Q818" s="413"/>
      <c r="R818" s="413"/>
      <c r="S818" s="413"/>
      <c r="T818" s="413"/>
      <c r="U818" s="413"/>
      <c r="V818" s="413"/>
      <c r="W818" s="413"/>
      <c r="X818" s="413"/>
    </row>
    <row r="819" ht="14.25" customHeight="1">
      <c r="A819" s="413"/>
      <c r="B819" s="413"/>
      <c r="C819" s="413"/>
      <c r="D819" s="413"/>
      <c r="E819" s="413"/>
      <c r="F819" s="413"/>
      <c r="G819" s="413"/>
      <c r="H819" s="413"/>
      <c r="I819" s="413"/>
      <c r="J819" s="413"/>
      <c r="K819" s="413"/>
      <c r="L819" s="413"/>
      <c r="M819" s="413"/>
      <c r="N819" s="413"/>
      <c r="O819" s="413"/>
      <c r="P819" s="413"/>
      <c r="Q819" s="413"/>
      <c r="R819" s="413"/>
      <c r="S819" s="413"/>
      <c r="T819" s="413"/>
      <c r="U819" s="413"/>
      <c r="V819" s="413"/>
      <c r="W819" s="413"/>
      <c r="X819" s="413"/>
    </row>
    <row r="820" ht="14.25" customHeight="1">
      <c r="A820" s="413"/>
      <c r="B820" s="413"/>
      <c r="C820" s="413"/>
      <c r="D820" s="413"/>
      <c r="E820" s="413"/>
      <c r="F820" s="413"/>
      <c r="G820" s="413"/>
      <c r="H820" s="413"/>
      <c r="I820" s="413"/>
      <c r="J820" s="413"/>
      <c r="K820" s="413"/>
      <c r="L820" s="413"/>
      <c r="M820" s="413"/>
      <c r="N820" s="413"/>
      <c r="O820" s="413"/>
      <c r="P820" s="413"/>
      <c r="Q820" s="413"/>
      <c r="R820" s="413"/>
      <c r="S820" s="413"/>
      <c r="T820" s="413"/>
      <c r="U820" s="413"/>
      <c r="V820" s="413"/>
      <c r="W820" s="413"/>
      <c r="X820" s="413"/>
    </row>
    <row r="821" ht="14.25" customHeight="1">
      <c r="A821" s="413"/>
      <c r="B821" s="413"/>
      <c r="C821" s="413"/>
      <c r="D821" s="413"/>
      <c r="E821" s="413"/>
      <c r="F821" s="413"/>
      <c r="G821" s="413"/>
      <c r="H821" s="413"/>
      <c r="I821" s="413"/>
      <c r="J821" s="413"/>
      <c r="K821" s="413"/>
      <c r="L821" s="413"/>
      <c r="M821" s="413"/>
      <c r="N821" s="413"/>
      <c r="O821" s="413"/>
      <c r="P821" s="413"/>
      <c r="Q821" s="413"/>
      <c r="R821" s="413"/>
      <c r="S821" s="413"/>
      <c r="T821" s="413"/>
      <c r="U821" s="413"/>
      <c r="V821" s="413"/>
      <c r="W821" s="413"/>
      <c r="X821" s="413"/>
    </row>
    <row r="822" ht="14.25" customHeight="1">
      <c r="A822" s="413"/>
      <c r="B822" s="413"/>
      <c r="C822" s="413"/>
      <c r="D822" s="413"/>
      <c r="E822" s="413"/>
      <c r="F822" s="413"/>
      <c r="G822" s="413"/>
      <c r="H822" s="413"/>
      <c r="I822" s="413"/>
      <c r="J822" s="413"/>
      <c r="K822" s="413"/>
      <c r="L822" s="413"/>
      <c r="M822" s="413"/>
      <c r="N822" s="413"/>
      <c r="O822" s="413"/>
      <c r="P822" s="413"/>
      <c r="Q822" s="413"/>
      <c r="R822" s="413"/>
      <c r="S822" s="413"/>
      <c r="T822" s="413"/>
      <c r="U822" s="413"/>
      <c r="V822" s="413"/>
      <c r="W822" s="413"/>
      <c r="X822" s="413"/>
    </row>
    <row r="823" ht="14.25" customHeight="1">
      <c r="A823" s="413"/>
      <c r="B823" s="413"/>
      <c r="C823" s="413"/>
      <c r="D823" s="413"/>
      <c r="E823" s="413"/>
      <c r="F823" s="413"/>
      <c r="G823" s="413"/>
      <c r="H823" s="413"/>
      <c r="I823" s="413"/>
      <c r="J823" s="413"/>
      <c r="K823" s="413"/>
      <c r="L823" s="413"/>
      <c r="M823" s="413"/>
      <c r="N823" s="413"/>
      <c r="O823" s="413"/>
      <c r="P823" s="413"/>
      <c r="Q823" s="413"/>
      <c r="R823" s="413"/>
      <c r="S823" s="413"/>
      <c r="T823" s="413"/>
      <c r="U823" s="413"/>
      <c r="V823" s="413"/>
      <c r="W823" s="413"/>
      <c r="X823" s="413"/>
    </row>
    <row r="824" ht="14.25" customHeight="1">
      <c r="A824" s="413"/>
      <c r="B824" s="413"/>
      <c r="C824" s="413"/>
      <c r="D824" s="413"/>
      <c r="E824" s="413"/>
      <c r="F824" s="413"/>
      <c r="G824" s="413"/>
      <c r="H824" s="413"/>
      <c r="I824" s="413"/>
      <c r="J824" s="413"/>
      <c r="K824" s="413"/>
      <c r="L824" s="413"/>
      <c r="M824" s="413"/>
      <c r="N824" s="413"/>
      <c r="O824" s="413"/>
      <c r="P824" s="413"/>
      <c r="Q824" s="413"/>
      <c r="R824" s="413"/>
      <c r="S824" s="413"/>
      <c r="T824" s="413"/>
      <c r="U824" s="413"/>
      <c r="V824" s="413"/>
      <c r="W824" s="413"/>
      <c r="X824" s="413"/>
    </row>
    <row r="825" ht="14.25" customHeight="1">
      <c r="A825" s="413"/>
      <c r="B825" s="413"/>
      <c r="C825" s="413"/>
      <c r="D825" s="413"/>
      <c r="E825" s="413"/>
      <c r="F825" s="413"/>
      <c r="G825" s="413"/>
      <c r="H825" s="413"/>
      <c r="I825" s="413"/>
      <c r="J825" s="413"/>
      <c r="K825" s="413"/>
      <c r="L825" s="413"/>
      <c r="M825" s="413"/>
      <c r="N825" s="413"/>
      <c r="O825" s="413"/>
      <c r="P825" s="413"/>
      <c r="Q825" s="413"/>
      <c r="R825" s="413"/>
      <c r="S825" s="413"/>
      <c r="T825" s="413"/>
      <c r="U825" s="413"/>
      <c r="V825" s="413"/>
      <c r="W825" s="413"/>
      <c r="X825" s="413"/>
    </row>
    <row r="826" ht="14.25" customHeight="1">
      <c r="A826" s="413"/>
      <c r="B826" s="413"/>
      <c r="C826" s="413"/>
      <c r="D826" s="413"/>
      <c r="E826" s="413"/>
      <c r="F826" s="413"/>
      <c r="G826" s="413"/>
      <c r="H826" s="413"/>
      <c r="I826" s="413"/>
      <c r="J826" s="413"/>
      <c r="K826" s="413"/>
      <c r="L826" s="413"/>
      <c r="M826" s="413"/>
      <c r="N826" s="413"/>
      <c r="O826" s="413"/>
      <c r="P826" s="413"/>
      <c r="Q826" s="413"/>
      <c r="R826" s="413"/>
      <c r="S826" s="413"/>
      <c r="T826" s="413"/>
      <c r="U826" s="413"/>
      <c r="V826" s="413"/>
      <c r="W826" s="413"/>
      <c r="X826" s="413"/>
    </row>
    <row r="827" ht="14.25" customHeight="1">
      <c r="A827" s="413"/>
      <c r="B827" s="413"/>
      <c r="C827" s="413"/>
      <c r="D827" s="413"/>
      <c r="E827" s="413"/>
      <c r="F827" s="413"/>
      <c r="G827" s="413"/>
      <c r="H827" s="413"/>
      <c r="I827" s="413"/>
      <c r="J827" s="413"/>
      <c r="K827" s="413"/>
      <c r="L827" s="413"/>
      <c r="M827" s="413"/>
      <c r="N827" s="413"/>
      <c r="O827" s="413"/>
      <c r="P827" s="413"/>
      <c r="Q827" s="413"/>
      <c r="R827" s="413"/>
      <c r="S827" s="413"/>
      <c r="T827" s="413"/>
      <c r="U827" s="413"/>
      <c r="V827" s="413"/>
      <c r="W827" s="413"/>
      <c r="X827" s="413"/>
    </row>
    <row r="828" ht="14.25" customHeight="1">
      <c r="A828" s="413"/>
      <c r="B828" s="413"/>
      <c r="C828" s="413"/>
      <c r="D828" s="413"/>
      <c r="E828" s="413"/>
      <c r="F828" s="413"/>
      <c r="G828" s="413"/>
      <c r="H828" s="413"/>
      <c r="I828" s="413"/>
      <c r="J828" s="413"/>
      <c r="K828" s="413"/>
      <c r="L828" s="413"/>
      <c r="M828" s="413"/>
      <c r="N828" s="413"/>
      <c r="O828" s="413"/>
      <c r="P828" s="413"/>
      <c r="Q828" s="413"/>
      <c r="R828" s="413"/>
      <c r="S828" s="413"/>
      <c r="T828" s="413"/>
      <c r="U828" s="413"/>
      <c r="V828" s="413"/>
      <c r="W828" s="413"/>
      <c r="X828" s="413"/>
    </row>
    <row r="829" ht="14.25" customHeight="1">
      <c r="A829" s="413"/>
      <c r="B829" s="413"/>
      <c r="C829" s="413"/>
      <c r="D829" s="413"/>
      <c r="E829" s="413"/>
      <c r="F829" s="413"/>
      <c r="G829" s="413"/>
      <c r="H829" s="413"/>
      <c r="I829" s="413"/>
      <c r="J829" s="413"/>
      <c r="K829" s="413"/>
      <c r="L829" s="413"/>
      <c r="M829" s="413"/>
      <c r="N829" s="413"/>
      <c r="O829" s="413"/>
      <c r="P829" s="413"/>
      <c r="Q829" s="413"/>
      <c r="R829" s="413"/>
      <c r="S829" s="413"/>
      <c r="T829" s="413"/>
      <c r="U829" s="413"/>
      <c r="V829" s="413"/>
      <c r="W829" s="413"/>
      <c r="X829" s="413"/>
    </row>
    <row r="830" ht="14.25" customHeight="1">
      <c r="A830" s="413"/>
      <c r="B830" s="413"/>
      <c r="C830" s="413"/>
      <c r="D830" s="413"/>
      <c r="E830" s="413"/>
      <c r="F830" s="413"/>
      <c r="G830" s="413"/>
      <c r="H830" s="413"/>
      <c r="I830" s="413"/>
      <c r="J830" s="413"/>
      <c r="K830" s="413"/>
      <c r="L830" s="413"/>
      <c r="M830" s="413"/>
      <c r="N830" s="413"/>
      <c r="O830" s="413"/>
      <c r="P830" s="413"/>
      <c r="Q830" s="413"/>
      <c r="R830" s="413"/>
      <c r="S830" s="413"/>
      <c r="T830" s="413"/>
      <c r="U830" s="413"/>
      <c r="V830" s="413"/>
      <c r="W830" s="413"/>
      <c r="X830" s="413"/>
    </row>
    <row r="831" ht="14.25" customHeight="1">
      <c r="A831" s="413"/>
      <c r="B831" s="413"/>
      <c r="C831" s="413"/>
      <c r="D831" s="413"/>
      <c r="E831" s="413"/>
      <c r="F831" s="413"/>
      <c r="G831" s="413"/>
      <c r="H831" s="413"/>
      <c r="I831" s="413"/>
      <c r="J831" s="413"/>
      <c r="K831" s="413"/>
      <c r="L831" s="413"/>
      <c r="M831" s="413"/>
      <c r="N831" s="413"/>
      <c r="O831" s="413"/>
      <c r="P831" s="413"/>
      <c r="Q831" s="413"/>
      <c r="R831" s="413"/>
      <c r="S831" s="413"/>
      <c r="T831" s="413"/>
      <c r="U831" s="413"/>
      <c r="V831" s="413"/>
      <c r="W831" s="413"/>
      <c r="X831" s="413"/>
    </row>
    <row r="832" ht="14.25" customHeight="1">
      <c r="A832" s="413"/>
      <c r="B832" s="413"/>
      <c r="C832" s="413"/>
      <c r="D832" s="413"/>
      <c r="E832" s="413"/>
      <c r="F832" s="413"/>
      <c r="G832" s="413"/>
      <c r="H832" s="413"/>
      <c r="I832" s="413"/>
      <c r="J832" s="413"/>
      <c r="K832" s="413"/>
      <c r="L832" s="413"/>
      <c r="M832" s="413"/>
      <c r="N832" s="413"/>
      <c r="O832" s="413"/>
      <c r="P832" s="413"/>
      <c r="Q832" s="413"/>
      <c r="R832" s="413"/>
      <c r="S832" s="413"/>
      <c r="T832" s="413"/>
      <c r="U832" s="413"/>
      <c r="V832" s="413"/>
      <c r="W832" s="413"/>
      <c r="X832" s="413"/>
    </row>
    <row r="833" ht="14.25" customHeight="1">
      <c r="A833" s="413"/>
      <c r="B833" s="413"/>
      <c r="C833" s="413"/>
      <c r="D833" s="413"/>
      <c r="E833" s="413"/>
      <c r="F833" s="413"/>
      <c r="G833" s="413"/>
      <c r="H833" s="413"/>
      <c r="I833" s="413"/>
      <c r="J833" s="413"/>
      <c r="K833" s="413"/>
      <c r="L833" s="413"/>
      <c r="M833" s="413"/>
      <c r="N833" s="413"/>
      <c r="O833" s="413"/>
      <c r="P833" s="413"/>
      <c r="Q833" s="413"/>
      <c r="R833" s="413"/>
      <c r="S833" s="413"/>
      <c r="T833" s="413"/>
      <c r="U833" s="413"/>
      <c r="V833" s="413"/>
      <c r="W833" s="413"/>
      <c r="X833" s="413"/>
    </row>
    <row r="834" ht="14.25" customHeight="1">
      <c r="A834" s="413"/>
      <c r="B834" s="413"/>
      <c r="C834" s="413"/>
      <c r="D834" s="413"/>
      <c r="E834" s="413"/>
      <c r="F834" s="413"/>
      <c r="G834" s="413"/>
      <c r="H834" s="413"/>
      <c r="I834" s="413"/>
      <c r="J834" s="413"/>
      <c r="K834" s="413"/>
      <c r="L834" s="413"/>
      <c r="M834" s="413"/>
      <c r="N834" s="413"/>
      <c r="O834" s="413"/>
      <c r="P834" s="413"/>
      <c r="Q834" s="413"/>
      <c r="R834" s="413"/>
      <c r="S834" s="413"/>
      <c r="T834" s="413"/>
      <c r="U834" s="413"/>
      <c r="V834" s="413"/>
      <c r="W834" s="413"/>
      <c r="X834" s="413"/>
    </row>
    <row r="835" ht="14.25" customHeight="1">
      <c r="A835" s="413"/>
      <c r="B835" s="413"/>
      <c r="C835" s="413"/>
      <c r="D835" s="413"/>
      <c r="E835" s="413"/>
      <c r="F835" s="413"/>
      <c r="G835" s="413"/>
      <c r="H835" s="413"/>
      <c r="I835" s="413"/>
      <c r="J835" s="413"/>
      <c r="K835" s="413"/>
      <c r="L835" s="413"/>
      <c r="M835" s="413"/>
      <c r="N835" s="413"/>
      <c r="O835" s="413"/>
      <c r="P835" s="413"/>
      <c r="Q835" s="413"/>
      <c r="R835" s="413"/>
      <c r="S835" s="413"/>
      <c r="T835" s="413"/>
      <c r="U835" s="413"/>
      <c r="V835" s="413"/>
      <c r="W835" s="413"/>
      <c r="X835" s="413"/>
    </row>
    <row r="836" ht="14.25" customHeight="1">
      <c r="A836" s="413"/>
      <c r="B836" s="413"/>
      <c r="C836" s="413"/>
      <c r="D836" s="413"/>
      <c r="E836" s="413"/>
      <c r="F836" s="413"/>
      <c r="G836" s="413"/>
      <c r="H836" s="413"/>
      <c r="I836" s="413"/>
      <c r="J836" s="413"/>
      <c r="K836" s="413"/>
      <c r="L836" s="413"/>
      <c r="M836" s="413"/>
      <c r="N836" s="413"/>
      <c r="O836" s="413"/>
      <c r="P836" s="413"/>
      <c r="Q836" s="413"/>
      <c r="R836" s="413"/>
      <c r="S836" s="413"/>
      <c r="T836" s="413"/>
      <c r="U836" s="413"/>
      <c r="V836" s="413"/>
      <c r="W836" s="413"/>
      <c r="X836" s="413"/>
    </row>
    <row r="837" ht="14.25" customHeight="1">
      <c r="A837" s="413"/>
      <c r="B837" s="413"/>
      <c r="C837" s="413"/>
      <c r="D837" s="413"/>
      <c r="E837" s="413"/>
      <c r="F837" s="413"/>
      <c r="G837" s="413"/>
      <c r="H837" s="413"/>
      <c r="I837" s="413"/>
      <c r="J837" s="413"/>
      <c r="K837" s="413"/>
      <c r="L837" s="413"/>
      <c r="M837" s="413"/>
      <c r="N837" s="413"/>
      <c r="O837" s="413"/>
      <c r="P837" s="413"/>
      <c r="Q837" s="413"/>
      <c r="R837" s="413"/>
      <c r="S837" s="413"/>
      <c r="T837" s="413"/>
      <c r="U837" s="413"/>
      <c r="V837" s="413"/>
      <c r="W837" s="413"/>
      <c r="X837" s="413"/>
    </row>
    <row r="838" ht="14.25" customHeight="1">
      <c r="A838" s="413"/>
      <c r="B838" s="413"/>
      <c r="C838" s="413"/>
      <c r="D838" s="413"/>
      <c r="E838" s="413"/>
      <c r="F838" s="413"/>
      <c r="G838" s="413"/>
      <c r="H838" s="413"/>
      <c r="I838" s="413"/>
      <c r="J838" s="413"/>
      <c r="K838" s="413"/>
      <c r="L838" s="413"/>
      <c r="M838" s="413"/>
      <c r="N838" s="413"/>
      <c r="O838" s="413"/>
      <c r="P838" s="413"/>
      <c r="Q838" s="413"/>
      <c r="R838" s="413"/>
      <c r="S838" s="413"/>
      <c r="T838" s="413"/>
      <c r="U838" s="413"/>
      <c r="V838" s="413"/>
      <c r="W838" s="413"/>
      <c r="X838" s="413"/>
    </row>
    <row r="839" ht="14.25" customHeight="1">
      <c r="A839" s="413"/>
      <c r="B839" s="413"/>
      <c r="C839" s="413"/>
      <c r="D839" s="413"/>
      <c r="E839" s="413"/>
      <c r="F839" s="413"/>
      <c r="G839" s="413"/>
      <c r="H839" s="413"/>
      <c r="I839" s="413"/>
      <c r="J839" s="413"/>
      <c r="K839" s="413"/>
      <c r="L839" s="413"/>
      <c r="M839" s="413"/>
      <c r="N839" s="413"/>
      <c r="O839" s="413"/>
      <c r="P839" s="413"/>
      <c r="Q839" s="413"/>
      <c r="R839" s="413"/>
      <c r="S839" s="413"/>
      <c r="T839" s="413"/>
      <c r="U839" s="413"/>
      <c r="V839" s="413"/>
      <c r="W839" s="413"/>
      <c r="X839" s="413"/>
    </row>
    <row r="840" ht="14.25" customHeight="1">
      <c r="A840" s="413"/>
      <c r="B840" s="413"/>
      <c r="C840" s="413"/>
      <c r="D840" s="413"/>
      <c r="E840" s="413"/>
      <c r="F840" s="413"/>
      <c r="G840" s="413"/>
      <c r="H840" s="413"/>
      <c r="I840" s="413"/>
      <c r="J840" s="413"/>
      <c r="K840" s="413"/>
      <c r="L840" s="413"/>
      <c r="M840" s="413"/>
      <c r="N840" s="413"/>
      <c r="O840" s="413"/>
      <c r="P840" s="413"/>
      <c r="Q840" s="413"/>
      <c r="R840" s="413"/>
      <c r="S840" s="413"/>
      <c r="T840" s="413"/>
      <c r="U840" s="413"/>
      <c r="V840" s="413"/>
      <c r="W840" s="413"/>
      <c r="X840" s="413"/>
    </row>
    <row r="841" ht="14.25" customHeight="1">
      <c r="A841" s="413"/>
      <c r="B841" s="413"/>
      <c r="C841" s="413"/>
      <c r="D841" s="413"/>
      <c r="E841" s="413"/>
      <c r="F841" s="413"/>
      <c r="G841" s="413"/>
      <c r="H841" s="413"/>
      <c r="I841" s="413"/>
      <c r="J841" s="413"/>
      <c r="K841" s="413"/>
      <c r="L841" s="413"/>
      <c r="M841" s="413"/>
      <c r="N841" s="413"/>
      <c r="O841" s="413"/>
      <c r="P841" s="413"/>
      <c r="Q841" s="413"/>
      <c r="R841" s="413"/>
      <c r="S841" s="413"/>
      <c r="T841" s="413"/>
      <c r="U841" s="413"/>
      <c r="V841" s="413"/>
      <c r="W841" s="413"/>
      <c r="X841" s="413"/>
    </row>
    <row r="842" ht="14.25" customHeight="1">
      <c r="A842" s="413"/>
      <c r="B842" s="413"/>
      <c r="C842" s="413"/>
      <c r="D842" s="413"/>
      <c r="E842" s="413"/>
      <c r="F842" s="413"/>
      <c r="G842" s="413"/>
      <c r="H842" s="413"/>
      <c r="I842" s="413"/>
      <c r="J842" s="413"/>
      <c r="K842" s="413"/>
      <c r="L842" s="413"/>
      <c r="M842" s="413"/>
      <c r="N842" s="413"/>
      <c r="O842" s="413"/>
      <c r="P842" s="413"/>
      <c r="Q842" s="413"/>
      <c r="R842" s="413"/>
      <c r="S842" s="413"/>
      <c r="T842" s="413"/>
      <c r="U842" s="413"/>
      <c r="V842" s="413"/>
      <c r="W842" s="413"/>
      <c r="X842" s="413"/>
    </row>
    <row r="843" ht="14.25" customHeight="1">
      <c r="A843" s="413"/>
      <c r="B843" s="413"/>
      <c r="C843" s="413"/>
      <c r="D843" s="413"/>
      <c r="E843" s="413"/>
      <c r="F843" s="413"/>
      <c r="G843" s="413"/>
      <c r="H843" s="413"/>
      <c r="I843" s="413"/>
      <c r="J843" s="413"/>
      <c r="K843" s="413"/>
      <c r="L843" s="413"/>
      <c r="M843" s="413"/>
      <c r="N843" s="413"/>
      <c r="O843" s="413"/>
      <c r="P843" s="413"/>
      <c r="Q843" s="413"/>
      <c r="R843" s="413"/>
      <c r="S843" s="413"/>
      <c r="T843" s="413"/>
      <c r="U843" s="413"/>
      <c r="V843" s="413"/>
      <c r="W843" s="413"/>
      <c r="X843" s="413"/>
    </row>
    <row r="844" ht="14.25" customHeight="1">
      <c r="A844" s="413"/>
      <c r="B844" s="413"/>
      <c r="C844" s="413"/>
      <c r="D844" s="413"/>
      <c r="E844" s="413"/>
      <c r="F844" s="413"/>
      <c r="G844" s="413"/>
      <c r="H844" s="413"/>
      <c r="I844" s="413"/>
      <c r="J844" s="413"/>
      <c r="K844" s="413"/>
      <c r="L844" s="413"/>
      <c r="M844" s="413"/>
      <c r="N844" s="413"/>
      <c r="O844" s="413"/>
      <c r="P844" s="413"/>
      <c r="Q844" s="413"/>
      <c r="R844" s="413"/>
      <c r="S844" s="413"/>
      <c r="T844" s="413"/>
      <c r="U844" s="413"/>
      <c r="V844" s="413"/>
      <c r="W844" s="413"/>
      <c r="X844" s="413"/>
    </row>
    <row r="845" ht="14.25" customHeight="1">
      <c r="A845" s="413"/>
      <c r="B845" s="413"/>
      <c r="C845" s="413"/>
      <c r="D845" s="413"/>
      <c r="E845" s="413"/>
      <c r="F845" s="413"/>
      <c r="G845" s="413"/>
      <c r="H845" s="413"/>
      <c r="I845" s="413"/>
      <c r="J845" s="413"/>
      <c r="K845" s="413"/>
      <c r="L845" s="413"/>
      <c r="M845" s="413"/>
      <c r="N845" s="413"/>
      <c r="O845" s="413"/>
      <c r="P845" s="413"/>
      <c r="Q845" s="413"/>
      <c r="R845" s="413"/>
      <c r="S845" s="413"/>
      <c r="T845" s="413"/>
      <c r="U845" s="413"/>
      <c r="V845" s="413"/>
      <c r="W845" s="413"/>
      <c r="X845" s="413"/>
    </row>
    <row r="846" ht="14.25" customHeight="1">
      <c r="A846" s="413"/>
      <c r="B846" s="413"/>
      <c r="C846" s="413"/>
      <c r="D846" s="413"/>
      <c r="E846" s="413"/>
      <c r="F846" s="413"/>
      <c r="G846" s="413"/>
      <c r="H846" s="413"/>
      <c r="I846" s="413"/>
      <c r="J846" s="413"/>
      <c r="K846" s="413"/>
      <c r="L846" s="413"/>
      <c r="M846" s="413"/>
      <c r="N846" s="413"/>
      <c r="O846" s="413"/>
      <c r="P846" s="413"/>
      <c r="Q846" s="413"/>
      <c r="R846" s="413"/>
      <c r="S846" s="413"/>
      <c r="T846" s="413"/>
      <c r="U846" s="413"/>
      <c r="V846" s="413"/>
      <c r="W846" s="413"/>
      <c r="X846" s="413"/>
    </row>
    <row r="847" ht="14.25" customHeight="1">
      <c r="A847" s="413"/>
      <c r="B847" s="413"/>
      <c r="C847" s="413"/>
      <c r="D847" s="413"/>
      <c r="E847" s="413"/>
      <c r="F847" s="413"/>
      <c r="G847" s="413"/>
      <c r="H847" s="413"/>
      <c r="I847" s="413"/>
      <c r="J847" s="413"/>
      <c r="K847" s="413"/>
      <c r="L847" s="413"/>
      <c r="M847" s="413"/>
      <c r="N847" s="413"/>
      <c r="O847" s="413"/>
      <c r="P847" s="413"/>
      <c r="Q847" s="413"/>
      <c r="R847" s="413"/>
      <c r="S847" s="413"/>
      <c r="T847" s="413"/>
      <c r="U847" s="413"/>
      <c r="V847" s="413"/>
      <c r="W847" s="413"/>
      <c r="X847" s="413"/>
    </row>
    <row r="848" ht="14.25" customHeight="1">
      <c r="A848" s="413"/>
      <c r="B848" s="413"/>
      <c r="C848" s="413"/>
      <c r="D848" s="413"/>
      <c r="E848" s="413"/>
      <c r="F848" s="413"/>
      <c r="G848" s="413"/>
      <c r="H848" s="413"/>
      <c r="I848" s="413"/>
      <c r="J848" s="413"/>
      <c r="K848" s="413"/>
      <c r="L848" s="413"/>
      <c r="M848" s="413"/>
      <c r="N848" s="413"/>
      <c r="O848" s="413"/>
      <c r="P848" s="413"/>
      <c r="Q848" s="413"/>
      <c r="R848" s="413"/>
      <c r="S848" s="413"/>
      <c r="T848" s="413"/>
      <c r="U848" s="413"/>
      <c r="V848" s="413"/>
      <c r="W848" s="413"/>
      <c r="X848" s="413"/>
    </row>
    <row r="849" ht="14.25" customHeight="1">
      <c r="A849" s="413"/>
      <c r="B849" s="413"/>
      <c r="C849" s="413"/>
      <c r="D849" s="413"/>
      <c r="E849" s="413"/>
      <c r="F849" s="413"/>
      <c r="G849" s="413"/>
      <c r="H849" s="413"/>
      <c r="I849" s="413"/>
      <c r="J849" s="413"/>
      <c r="K849" s="413"/>
      <c r="L849" s="413"/>
      <c r="M849" s="413"/>
      <c r="N849" s="413"/>
      <c r="O849" s="413"/>
      <c r="P849" s="413"/>
      <c r="Q849" s="413"/>
      <c r="R849" s="413"/>
      <c r="S849" s="413"/>
      <c r="T849" s="413"/>
      <c r="U849" s="413"/>
      <c r="V849" s="413"/>
      <c r="W849" s="413"/>
      <c r="X849" s="413"/>
    </row>
    <row r="850" ht="14.25" customHeight="1">
      <c r="A850" s="413"/>
      <c r="B850" s="413"/>
      <c r="C850" s="413"/>
      <c r="D850" s="413"/>
      <c r="E850" s="413"/>
      <c r="F850" s="413"/>
      <c r="G850" s="413"/>
      <c r="H850" s="413"/>
      <c r="I850" s="413"/>
      <c r="J850" s="413"/>
      <c r="K850" s="413"/>
      <c r="L850" s="413"/>
      <c r="M850" s="413"/>
      <c r="N850" s="413"/>
      <c r="O850" s="413"/>
      <c r="P850" s="413"/>
      <c r="Q850" s="413"/>
      <c r="R850" s="413"/>
      <c r="S850" s="413"/>
      <c r="T850" s="413"/>
      <c r="U850" s="413"/>
      <c r="V850" s="413"/>
      <c r="W850" s="413"/>
      <c r="X850" s="413"/>
    </row>
    <row r="851" ht="14.25" customHeight="1">
      <c r="A851" s="413"/>
      <c r="B851" s="413"/>
      <c r="C851" s="413"/>
      <c r="D851" s="413"/>
      <c r="E851" s="413"/>
      <c r="F851" s="413"/>
      <c r="G851" s="413"/>
      <c r="H851" s="413"/>
      <c r="I851" s="413"/>
      <c r="J851" s="413"/>
      <c r="K851" s="413"/>
      <c r="L851" s="413"/>
      <c r="M851" s="413"/>
      <c r="N851" s="413"/>
      <c r="O851" s="413"/>
      <c r="P851" s="413"/>
      <c r="Q851" s="413"/>
      <c r="R851" s="413"/>
      <c r="S851" s="413"/>
      <c r="T851" s="413"/>
      <c r="U851" s="413"/>
      <c r="V851" s="413"/>
      <c r="W851" s="413"/>
      <c r="X851" s="413"/>
    </row>
    <row r="852" ht="14.25" customHeight="1">
      <c r="A852" s="413"/>
      <c r="B852" s="413"/>
      <c r="C852" s="413"/>
      <c r="D852" s="413"/>
      <c r="E852" s="413"/>
      <c r="F852" s="413"/>
      <c r="G852" s="413"/>
      <c r="H852" s="413"/>
      <c r="I852" s="413"/>
      <c r="J852" s="413"/>
      <c r="K852" s="413"/>
      <c r="L852" s="413"/>
      <c r="M852" s="413"/>
      <c r="N852" s="413"/>
      <c r="O852" s="413"/>
      <c r="P852" s="413"/>
      <c r="Q852" s="413"/>
      <c r="R852" s="413"/>
      <c r="S852" s="413"/>
      <c r="T852" s="413"/>
      <c r="U852" s="413"/>
      <c r="V852" s="413"/>
      <c r="W852" s="413"/>
      <c r="X852" s="413"/>
    </row>
    <row r="853" ht="14.25" customHeight="1">
      <c r="A853" s="413"/>
      <c r="B853" s="413"/>
      <c r="C853" s="413"/>
      <c r="D853" s="413"/>
      <c r="E853" s="413"/>
      <c r="F853" s="413"/>
      <c r="G853" s="413"/>
      <c r="H853" s="413"/>
      <c r="I853" s="413"/>
      <c r="J853" s="413"/>
      <c r="K853" s="413"/>
      <c r="L853" s="413"/>
      <c r="M853" s="413"/>
      <c r="N853" s="413"/>
      <c r="O853" s="413"/>
      <c r="P853" s="413"/>
      <c r="Q853" s="413"/>
      <c r="R853" s="413"/>
      <c r="S853" s="413"/>
      <c r="T853" s="413"/>
      <c r="U853" s="413"/>
      <c r="V853" s="413"/>
      <c r="W853" s="413"/>
      <c r="X853" s="413"/>
    </row>
    <row r="854" ht="14.25" customHeight="1">
      <c r="A854" s="413"/>
      <c r="B854" s="413"/>
      <c r="C854" s="413"/>
      <c r="D854" s="413"/>
      <c r="E854" s="413"/>
      <c r="F854" s="413"/>
      <c r="G854" s="413"/>
      <c r="H854" s="413"/>
      <c r="I854" s="413"/>
      <c r="J854" s="413"/>
      <c r="K854" s="413"/>
      <c r="L854" s="413"/>
      <c r="M854" s="413"/>
      <c r="N854" s="413"/>
      <c r="O854" s="413"/>
      <c r="P854" s="413"/>
      <c r="Q854" s="413"/>
      <c r="R854" s="413"/>
      <c r="S854" s="413"/>
      <c r="T854" s="413"/>
      <c r="U854" s="413"/>
      <c r="V854" s="413"/>
      <c r="W854" s="413"/>
      <c r="X854" s="413"/>
    </row>
    <row r="855" ht="14.25" customHeight="1">
      <c r="A855" s="413"/>
      <c r="B855" s="413"/>
      <c r="C855" s="413"/>
      <c r="D855" s="413"/>
      <c r="E855" s="413"/>
      <c r="F855" s="413"/>
      <c r="G855" s="413"/>
      <c r="H855" s="413"/>
      <c r="I855" s="413"/>
      <c r="J855" s="413"/>
      <c r="K855" s="413"/>
      <c r="L855" s="413"/>
      <c r="M855" s="413"/>
      <c r="N855" s="413"/>
      <c r="O855" s="413"/>
      <c r="P855" s="413"/>
      <c r="Q855" s="413"/>
      <c r="R855" s="413"/>
      <c r="S855" s="413"/>
      <c r="T855" s="413"/>
      <c r="U855" s="413"/>
      <c r="V855" s="413"/>
      <c r="W855" s="413"/>
      <c r="X855" s="413"/>
    </row>
    <row r="856" ht="14.25" customHeight="1">
      <c r="A856" s="413"/>
      <c r="B856" s="413"/>
      <c r="C856" s="413"/>
      <c r="D856" s="413"/>
      <c r="E856" s="413"/>
      <c r="F856" s="413"/>
      <c r="G856" s="413"/>
      <c r="H856" s="413"/>
      <c r="I856" s="413"/>
      <c r="J856" s="413"/>
      <c r="K856" s="413"/>
      <c r="L856" s="413"/>
      <c r="M856" s="413"/>
      <c r="N856" s="413"/>
      <c r="O856" s="413"/>
      <c r="P856" s="413"/>
      <c r="Q856" s="413"/>
      <c r="R856" s="413"/>
      <c r="S856" s="413"/>
      <c r="T856" s="413"/>
      <c r="U856" s="413"/>
      <c r="V856" s="413"/>
      <c r="W856" s="413"/>
      <c r="X856" s="413"/>
    </row>
    <row r="857" ht="14.25" customHeight="1">
      <c r="A857" s="413"/>
      <c r="B857" s="413"/>
      <c r="C857" s="413"/>
      <c r="D857" s="413"/>
      <c r="E857" s="413"/>
      <c r="F857" s="413"/>
      <c r="G857" s="413"/>
      <c r="H857" s="413"/>
      <c r="I857" s="413"/>
      <c r="J857" s="413"/>
      <c r="K857" s="413"/>
      <c r="L857" s="413"/>
      <c r="M857" s="413"/>
      <c r="N857" s="413"/>
      <c r="O857" s="413"/>
      <c r="P857" s="413"/>
      <c r="Q857" s="413"/>
      <c r="R857" s="413"/>
      <c r="S857" s="413"/>
      <c r="T857" s="413"/>
      <c r="U857" s="413"/>
      <c r="V857" s="413"/>
      <c r="W857" s="413"/>
      <c r="X857" s="413"/>
    </row>
    <row r="858" ht="14.25" customHeight="1">
      <c r="A858" s="413"/>
      <c r="B858" s="413"/>
      <c r="C858" s="413"/>
      <c r="D858" s="413"/>
      <c r="E858" s="413"/>
      <c r="F858" s="413"/>
      <c r="G858" s="413"/>
      <c r="H858" s="413"/>
      <c r="I858" s="413"/>
      <c r="J858" s="413"/>
      <c r="K858" s="413"/>
      <c r="L858" s="413"/>
      <c r="M858" s="413"/>
      <c r="N858" s="413"/>
      <c r="O858" s="413"/>
      <c r="P858" s="413"/>
      <c r="Q858" s="413"/>
      <c r="R858" s="413"/>
      <c r="S858" s="413"/>
      <c r="T858" s="413"/>
      <c r="U858" s="413"/>
      <c r="V858" s="413"/>
      <c r="W858" s="413"/>
      <c r="X858" s="413"/>
    </row>
    <row r="859" ht="14.25" customHeight="1">
      <c r="A859" s="413"/>
      <c r="B859" s="413"/>
      <c r="C859" s="413"/>
      <c r="D859" s="413"/>
      <c r="E859" s="413"/>
      <c r="F859" s="413"/>
      <c r="G859" s="413"/>
      <c r="H859" s="413"/>
      <c r="I859" s="413"/>
      <c r="J859" s="413"/>
      <c r="K859" s="413"/>
      <c r="L859" s="413"/>
      <c r="M859" s="413"/>
      <c r="N859" s="413"/>
      <c r="O859" s="413"/>
      <c r="P859" s="413"/>
      <c r="Q859" s="413"/>
      <c r="R859" s="413"/>
      <c r="S859" s="413"/>
      <c r="T859" s="413"/>
      <c r="U859" s="413"/>
      <c r="V859" s="413"/>
      <c r="W859" s="413"/>
      <c r="X859" s="413"/>
    </row>
    <row r="860" ht="14.25" customHeight="1">
      <c r="A860" s="413"/>
      <c r="B860" s="413"/>
      <c r="C860" s="413"/>
      <c r="D860" s="413"/>
      <c r="E860" s="413"/>
      <c r="F860" s="413"/>
      <c r="G860" s="413"/>
      <c r="H860" s="413"/>
      <c r="I860" s="413"/>
      <c r="J860" s="413"/>
      <c r="K860" s="413"/>
      <c r="L860" s="413"/>
      <c r="M860" s="413"/>
      <c r="N860" s="413"/>
      <c r="O860" s="413"/>
      <c r="P860" s="413"/>
      <c r="Q860" s="413"/>
      <c r="R860" s="413"/>
      <c r="S860" s="413"/>
      <c r="T860" s="413"/>
      <c r="U860" s="413"/>
      <c r="V860" s="413"/>
      <c r="W860" s="413"/>
      <c r="X860" s="413"/>
    </row>
    <row r="861" ht="14.25" customHeight="1">
      <c r="A861" s="413"/>
      <c r="B861" s="413"/>
      <c r="C861" s="413"/>
      <c r="D861" s="413"/>
      <c r="E861" s="413"/>
      <c r="F861" s="413"/>
      <c r="G861" s="413"/>
      <c r="H861" s="413"/>
      <c r="I861" s="413"/>
      <c r="J861" s="413"/>
      <c r="K861" s="413"/>
      <c r="L861" s="413"/>
      <c r="M861" s="413"/>
      <c r="N861" s="413"/>
      <c r="O861" s="413"/>
      <c r="P861" s="413"/>
      <c r="Q861" s="413"/>
      <c r="R861" s="413"/>
      <c r="S861" s="413"/>
      <c r="T861" s="413"/>
      <c r="U861" s="413"/>
      <c r="V861" s="413"/>
      <c r="W861" s="413"/>
      <c r="X861" s="413"/>
    </row>
    <row r="862" ht="14.25" customHeight="1">
      <c r="A862" s="413"/>
      <c r="B862" s="413"/>
      <c r="C862" s="413"/>
      <c r="D862" s="413"/>
      <c r="E862" s="413"/>
      <c r="F862" s="413"/>
      <c r="G862" s="413"/>
      <c r="H862" s="413"/>
      <c r="I862" s="413"/>
      <c r="J862" s="413"/>
      <c r="K862" s="413"/>
      <c r="L862" s="413"/>
      <c r="M862" s="413"/>
      <c r="N862" s="413"/>
      <c r="O862" s="413"/>
      <c r="P862" s="413"/>
      <c r="Q862" s="413"/>
      <c r="R862" s="413"/>
      <c r="S862" s="413"/>
      <c r="T862" s="413"/>
      <c r="U862" s="413"/>
      <c r="V862" s="413"/>
      <c r="W862" s="413"/>
      <c r="X862" s="413"/>
    </row>
    <row r="863" ht="14.25" customHeight="1">
      <c r="A863" s="413"/>
      <c r="B863" s="413"/>
      <c r="C863" s="413"/>
      <c r="D863" s="413"/>
      <c r="E863" s="413"/>
      <c r="F863" s="413"/>
      <c r="G863" s="413"/>
      <c r="H863" s="413"/>
      <c r="I863" s="413"/>
      <c r="J863" s="413"/>
      <c r="K863" s="413"/>
      <c r="L863" s="413"/>
      <c r="M863" s="413"/>
      <c r="N863" s="413"/>
      <c r="O863" s="413"/>
      <c r="P863" s="413"/>
      <c r="Q863" s="413"/>
      <c r="R863" s="413"/>
      <c r="S863" s="413"/>
      <c r="T863" s="413"/>
      <c r="U863" s="413"/>
      <c r="V863" s="413"/>
      <c r="W863" s="413"/>
      <c r="X863" s="413"/>
    </row>
    <row r="864" ht="14.25" customHeight="1">
      <c r="A864" s="413"/>
      <c r="B864" s="413"/>
      <c r="C864" s="413"/>
      <c r="D864" s="413"/>
      <c r="E864" s="413"/>
      <c r="F864" s="413"/>
      <c r="G864" s="413"/>
      <c r="H864" s="413"/>
      <c r="I864" s="413"/>
      <c r="J864" s="413"/>
      <c r="K864" s="413"/>
      <c r="L864" s="413"/>
      <c r="M864" s="413"/>
      <c r="N864" s="413"/>
      <c r="O864" s="413"/>
      <c r="P864" s="413"/>
      <c r="Q864" s="413"/>
      <c r="R864" s="413"/>
      <c r="S864" s="413"/>
      <c r="T864" s="413"/>
      <c r="U864" s="413"/>
      <c r="V864" s="413"/>
      <c r="W864" s="413"/>
      <c r="X864" s="413"/>
    </row>
    <row r="865" ht="14.25" customHeight="1">
      <c r="A865" s="413"/>
      <c r="B865" s="413"/>
      <c r="C865" s="413"/>
      <c r="D865" s="413"/>
      <c r="E865" s="413"/>
      <c r="F865" s="413"/>
      <c r="G865" s="413"/>
      <c r="H865" s="413"/>
      <c r="I865" s="413"/>
      <c r="J865" s="413"/>
      <c r="K865" s="413"/>
      <c r="L865" s="413"/>
      <c r="M865" s="413"/>
      <c r="N865" s="413"/>
      <c r="O865" s="413"/>
      <c r="P865" s="413"/>
      <c r="Q865" s="413"/>
      <c r="R865" s="413"/>
      <c r="S865" s="413"/>
      <c r="T865" s="413"/>
      <c r="U865" s="413"/>
      <c r="V865" s="413"/>
      <c r="W865" s="413"/>
      <c r="X865" s="413"/>
    </row>
    <row r="866" ht="14.25" customHeight="1">
      <c r="A866" s="413"/>
      <c r="B866" s="413"/>
      <c r="C866" s="413"/>
      <c r="D866" s="413"/>
      <c r="E866" s="413"/>
      <c r="F866" s="413"/>
      <c r="G866" s="413"/>
      <c r="H866" s="413"/>
      <c r="I866" s="413"/>
      <c r="J866" s="413"/>
      <c r="K866" s="413"/>
      <c r="L866" s="413"/>
      <c r="M866" s="413"/>
      <c r="N866" s="413"/>
      <c r="O866" s="413"/>
      <c r="P866" s="413"/>
      <c r="Q866" s="413"/>
      <c r="R866" s="413"/>
      <c r="S866" s="413"/>
      <c r="T866" s="413"/>
      <c r="U866" s="413"/>
      <c r="V866" s="413"/>
      <c r="W866" s="413"/>
      <c r="X866" s="413"/>
    </row>
    <row r="867" ht="14.25" customHeight="1">
      <c r="A867" s="413"/>
      <c r="B867" s="413"/>
      <c r="C867" s="413"/>
      <c r="D867" s="413"/>
      <c r="E867" s="413"/>
      <c r="F867" s="413"/>
      <c r="G867" s="413"/>
      <c r="H867" s="413"/>
      <c r="I867" s="413"/>
      <c r="J867" s="413"/>
      <c r="K867" s="413"/>
      <c r="L867" s="413"/>
      <c r="M867" s="413"/>
      <c r="N867" s="413"/>
      <c r="O867" s="413"/>
      <c r="P867" s="413"/>
      <c r="Q867" s="413"/>
      <c r="R867" s="413"/>
      <c r="S867" s="413"/>
      <c r="T867" s="413"/>
      <c r="U867" s="413"/>
      <c r="V867" s="413"/>
      <c r="W867" s="413"/>
      <c r="X867" s="413"/>
    </row>
    <row r="868" ht="14.25" customHeight="1">
      <c r="A868" s="413"/>
      <c r="B868" s="413"/>
      <c r="C868" s="413"/>
      <c r="D868" s="413"/>
      <c r="E868" s="413"/>
      <c r="F868" s="413"/>
      <c r="G868" s="413"/>
      <c r="H868" s="413"/>
      <c r="I868" s="413"/>
      <c r="J868" s="413"/>
      <c r="K868" s="413"/>
      <c r="L868" s="413"/>
      <c r="M868" s="413"/>
      <c r="N868" s="413"/>
      <c r="O868" s="413"/>
      <c r="P868" s="413"/>
      <c r="Q868" s="413"/>
      <c r="R868" s="413"/>
      <c r="S868" s="413"/>
      <c r="T868" s="413"/>
      <c r="U868" s="413"/>
      <c r="V868" s="413"/>
      <c r="W868" s="413"/>
      <c r="X868" s="413"/>
    </row>
    <row r="869" ht="14.25" customHeight="1">
      <c r="A869" s="413"/>
      <c r="B869" s="413"/>
      <c r="C869" s="413"/>
      <c r="D869" s="413"/>
      <c r="E869" s="413"/>
      <c r="F869" s="413"/>
      <c r="G869" s="413"/>
      <c r="H869" s="413"/>
      <c r="I869" s="413"/>
      <c r="J869" s="413"/>
      <c r="K869" s="413"/>
      <c r="L869" s="413"/>
      <c r="M869" s="413"/>
      <c r="N869" s="413"/>
      <c r="O869" s="413"/>
      <c r="P869" s="413"/>
      <c r="Q869" s="413"/>
      <c r="R869" s="413"/>
      <c r="S869" s="413"/>
      <c r="T869" s="413"/>
      <c r="U869" s="413"/>
      <c r="V869" s="413"/>
      <c r="W869" s="413"/>
      <c r="X869" s="413"/>
    </row>
    <row r="870" ht="14.25" customHeight="1">
      <c r="A870" s="413"/>
      <c r="B870" s="413"/>
      <c r="C870" s="413"/>
      <c r="D870" s="413"/>
      <c r="E870" s="413"/>
      <c r="F870" s="413"/>
      <c r="G870" s="413"/>
      <c r="H870" s="413"/>
      <c r="I870" s="413"/>
      <c r="J870" s="413"/>
      <c r="K870" s="413"/>
      <c r="L870" s="413"/>
      <c r="M870" s="413"/>
      <c r="N870" s="413"/>
      <c r="O870" s="413"/>
      <c r="P870" s="413"/>
      <c r="Q870" s="413"/>
      <c r="R870" s="413"/>
      <c r="S870" s="413"/>
      <c r="T870" s="413"/>
      <c r="U870" s="413"/>
      <c r="V870" s="413"/>
      <c r="W870" s="413"/>
      <c r="X870" s="413"/>
    </row>
    <row r="871" ht="14.25" customHeight="1">
      <c r="A871" s="413"/>
      <c r="B871" s="413"/>
      <c r="C871" s="413"/>
      <c r="D871" s="413"/>
      <c r="E871" s="413"/>
      <c r="F871" s="413"/>
      <c r="G871" s="413"/>
      <c r="H871" s="413"/>
      <c r="I871" s="413"/>
      <c r="J871" s="413"/>
      <c r="K871" s="413"/>
      <c r="L871" s="413"/>
      <c r="M871" s="413"/>
      <c r="N871" s="413"/>
      <c r="O871" s="413"/>
      <c r="P871" s="413"/>
      <c r="Q871" s="413"/>
      <c r="R871" s="413"/>
      <c r="S871" s="413"/>
      <c r="T871" s="413"/>
      <c r="U871" s="413"/>
      <c r="V871" s="413"/>
      <c r="W871" s="413"/>
      <c r="X871" s="413"/>
    </row>
    <row r="872" ht="14.25" customHeight="1">
      <c r="A872" s="413"/>
      <c r="B872" s="413"/>
      <c r="C872" s="413"/>
      <c r="D872" s="413"/>
      <c r="E872" s="413"/>
      <c r="F872" s="413"/>
      <c r="G872" s="413"/>
      <c r="H872" s="413"/>
      <c r="I872" s="413"/>
      <c r="J872" s="413"/>
      <c r="K872" s="413"/>
      <c r="L872" s="413"/>
      <c r="M872" s="413"/>
      <c r="N872" s="413"/>
      <c r="O872" s="413"/>
      <c r="P872" s="413"/>
      <c r="Q872" s="413"/>
      <c r="R872" s="413"/>
      <c r="S872" s="413"/>
      <c r="T872" s="413"/>
      <c r="U872" s="413"/>
      <c r="V872" s="413"/>
      <c r="W872" s="413"/>
      <c r="X872" s="413"/>
    </row>
    <row r="873" ht="14.25" customHeight="1">
      <c r="A873" s="413"/>
      <c r="B873" s="413"/>
      <c r="C873" s="413"/>
      <c r="D873" s="413"/>
      <c r="E873" s="413"/>
      <c r="F873" s="413"/>
      <c r="G873" s="413"/>
      <c r="H873" s="413"/>
      <c r="I873" s="413"/>
      <c r="J873" s="413"/>
      <c r="K873" s="413"/>
      <c r="L873" s="413"/>
      <c r="M873" s="413"/>
      <c r="N873" s="413"/>
      <c r="O873" s="413"/>
      <c r="P873" s="413"/>
      <c r="Q873" s="413"/>
      <c r="R873" s="413"/>
      <c r="S873" s="413"/>
      <c r="T873" s="413"/>
      <c r="U873" s="413"/>
      <c r="V873" s="413"/>
      <c r="W873" s="413"/>
      <c r="X873" s="413"/>
    </row>
    <row r="874" ht="14.25" customHeight="1">
      <c r="A874" s="413"/>
      <c r="B874" s="413"/>
      <c r="C874" s="413"/>
      <c r="D874" s="413"/>
      <c r="E874" s="413"/>
      <c r="F874" s="413"/>
      <c r="G874" s="413"/>
      <c r="H874" s="413"/>
      <c r="I874" s="413"/>
      <c r="J874" s="413"/>
      <c r="K874" s="413"/>
      <c r="L874" s="413"/>
      <c r="M874" s="413"/>
      <c r="N874" s="413"/>
      <c r="O874" s="413"/>
      <c r="P874" s="413"/>
      <c r="Q874" s="413"/>
      <c r="R874" s="413"/>
      <c r="S874" s="413"/>
      <c r="T874" s="413"/>
      <c r="U874" s="413"/>
      <c r="V874" s="413"/>
      <c r="W874" s="413"/>
      <c r="X874" s="413"/>
    </row>
    <row r="875" ht="14.25" customHeight="1">
      <c r="A875" s="413"/>
      <c r="B875" s="413"/>
      <c r="C875" s="413"/>
      <c r="D875" s="413"/>
      <c r="E875" s="413"/>
      <c r="F875" s="413"/>
      <c r="G875" s="413"/>
      <c r="H875" s="413"/>
      <c r="I875" s="413"/>
      <c r="J875" s="413"/>
      <c r="K875" s="413"/>
      <c r="L875" s="413"/>
      <c r="M875" s="413"/>
      <c r="N875" s="413"/>
      <c r="O875" s="413"/>
      <c r="P875" s="413"/>
      <c r="Q875" s="413"/>
      <c r="R875" s="413"/>
      <c r="S875" s="413"/>
      <c r="T875" s="413"/>
      <c r="U875" s="413"/>
      <c r="V875" s="413"/>
      <c r="W875" s="413"/>
      <c r="X875" s="413"/>
    </row>
    <row r="876" ht="14.25" customHeight="1">
      <c r="A876" s="413"/>
      <c r="B876" s="413"/>
      <c r="C876" s="413"/>
      <c r="D876" s="413"/>
      <c r="E876" s="413"/>
      <c r="F876" s="413"/>
      <c r="G876" s="413"/>
      <c r="H876" s="413"/>
      <c r="I876" s="413"/>
      <c r="J876" s="413"/>
      <c r="K876" s="413"/>
      <c r="L876" s="413"/>
      <c r="M876" s="413"/>
      <c r="N876" s="413"/>
      <c r="O876" s="413"/>
      <c r="P876" s="413"/>
      <c r="Q876" s="413"/>
      <c r="R876" s="413"/>
      <c r="S876" s="413"/>
      <c r="T876" s="413"/>
      <c r="U876" s="413"/>
      <c r="V876" s="413"/>
      <c r="W876" s="413"/>
      <c r="X876" s="413"/>
    </row>
    <row r="877" ht="14.25" customHeight="1">
      <c r="A877" s="413"/>
      <c r="B877" s="413"/>
      <c r="C877" s="413"/>
      <c r="D877" s="413"/>
      <c r="E877" s="413"/>
      <c r="F877" s="413"/>
      <c r="G877" s="413"/>
      <c r="H877" s="413"/>
      <c r="I877" s="413"/>
      <c r="J877" s="413"/>
      <c r="K877" s="413"/>
      <c r="L877" s="413"/>
      <c r="M877" s="413"/>
      <c r="N877" s="413"/>
      <c r="O877" s="413"/>
      <c r="P877" s="413"/>
      <c r="Q877" s="413"/>
      <c r="R877" s="413"/>
      <c r="S877" s="413"/>
      <c r="T877" s="413"/>
      <c r="U877" s="413"/>
      <c r="V877" s="413"/>
      <c r="W877" s="413"/>
      <c r="X877" s="413"/>
    </row>
    <row r="878" ht="14.25" customHeight="1">
      <c r="A878" s="413"/>
      <c r="B878" s="413"/>
      <c r="C878" s="413"/>
      <c r="D878" s="413"/>
      <c r="E878" s="413"/>
      <c r="F878" s="413"/>
      <c r="G878" s="413"/>
      <c r="H878" s="413"/>
      <c r="I878" s="413"/>
      <c r="J878" s="413"/>
      <c r="K878" s="413"/>
      <c r="L878" s="413"/>
      <c r="M878" s="413"/>
      <c r="N878" s="413"/>
      <c r="O878" s="413"/>
      <c r="P878" s="413"/>
      <c r="Q878" s="413"/>
      <c r="R878" s="413"/>
      <c r="S878" s="413"/>
      <c r="T878" s="413"/>
      <c r="U878" s="413"/>
      <c r="V878" s="413"/>
      <c r="W878" s="413"/>
      <c r="X878" s="413"/>
    </row>
    <row r="879" ht="14.25" customHeight="1">
      <c r="A879" s="413"/>
      <c r="B879" s="413"/>
      <c r="C879" s="413"/>
      <c r="D879" s="413"/>
      <c r="E879" s="413"/>
      <c r="F879" s="413"/>
      <c r="G879" s="413"/>
      <c r="H879" s="413"/>
      <c r="I879" s="413"/>
      <c r="J879" s="413"/>
      <c r="K879" s="413"/>
      <c r="L879" s="413"/>
      <c r="M879" s="413"/>
      <c r="N879" s="413"/>
      <c r="O879" s="413"/>
      <c r="P879" s="413"/>
      <c r="Q879" s="413"/>
      <c r="R879" s="413"/>
      <c r="S879" s="413"/>
      <c r="T879" s="413"/>
      <c r="U879" s="413"/>
      <c r="V879" s="413"/>
      <c r="W879" s="413"/>
      <c r="X879" s="413"/>
    </row>
    <row r="880" ht="14.25" customHeight="1">
      <c r="A880" s="413"/>
      <c r="B880" s="413"/>
      <c r="C880" s="413"/>
      <c r="D880" s="413"/>
      <c r="E880" s="413"/>
      <c r="F880" s="413"/>
      <c r="G880" s="413"/>
      <c r="H880" s="413"/>
      <c r="I880" s="413"/>
      <c r="J880" s="413"/>
      <c r="K880" s="413"/>
      <c r="L880" s="413"/>
      <c r="M880" s="413"/>
      <c r="N880" s="413"/>
      <c r="O880" s="413"/>
      <c r="P880" s="413"/>
      <c r="Q880" s="413"/>
      <c r="R880" s="413"/>
      <c r="S880" s="413"/>
      <c r="T880" s="413"/>
      <c r="U880" s="413"/>
      <c r="V880" s="413"/>
      <c r="W880" s="413"/>
      <c r="X880" s="413"/>
    </row>
    <row r="881" ht="14.25" customHeight="1">
      <c r="A881" s="413"/>
      <c r="B881" s="413"/>
      <c r="C881" s="413"/>
      <c r="D881" s="413"/>
      <c r="E881" s="413"/>
      <c r="F881" s="413"/>
      <c r="G881" s="413"/>
      <c r="H881" s="413"/>
      <c r="I881" s="413"/>
      <c r="J881" s="413"/>
      <c r="K881" s="413"/>
      <c r="L881" s="413"/>
      <c r="M881" s="413"/>
      <c r="N881" s="413"/>
      <c r="O881" s="413"/>
      <c r="P881" s="413"/>
      <c r="Q881" s="413"/>
      <c r="R881" s="413"/>
      <c r="S881" s="413"/>
      <c r="T881" s="413"/>
      <c r="U881" s="413"/>
      <c r="V881" s="413"/>
      <c r="W881" s="413"/>
      <c r="X881" s="413"/>
    </row>
    <row r="882" ht="14.25" customHeight="1">
      <c r="A882" s="413"/>
      <c r="B882" s="413"/>
      <c r="C882" s="413"/>
      <c r="D882" s="413"/>
      <c r="E882" s="413"/>
      <c r="F882" s="413"/>
      <c r="G882" s="413"/>
      <c r="H882" s="413"/>
      <c r="I882" s="413"/>
      <c r="J882" s="413"/>
      <c r="K882" s="413"/>
      <c r="L882" s="413"/>
      <c r="M882" s="413"/>
      <c r="N882" s="413"/>
      <c r="O882" s="413"/>
      <c r="P882" s="413"/>
      <c r="Q882" s="413"/>
      <c r="R882" s="413"/>
      <c r="S882" s="413"/>
      <c r="T882" s="413"/>
      <c r="U882" s="413"/>
      <c r="V882" s="413"/>
      <c r="W882" s="413"/>
      <c r="X882" s="413"/>
    </row>
    <row r="883" ht="14.25" customHeight="1">
      <c r="A883" s="413"/>
      <c r="B883" s="413"/>
      <c r="C883" s="413"/>
      <c r="D883" s="413"/>
      <c r="E883" s="413"/>
      <c r="F883" s="413"/>
      <c r="G883" s="413"/>
      <c r="H883" s="413"/>
      <c r="I883" s="413"/>
      <c r="J883" s="413"/>
      <c r="K883" s="413"/>
      <c r="L883" s="413"/>
      <c r="M883" s="413"/>
      <c r="N883" s="413"/>
      <c r="O883" s="413"/>
      <c r="P883" s="413"/>
      <c r="Q883" s="413"/>
      <c r="R883" s="413"/>
      <c r="S883" s="413"/>
      <c r="T883" s="413"/>
      <c r="U883" s="413"/>
      <c r="V883" s="413"/>
      <c r="W883" s="413"/>
      <c r="X883" s="413"/>
    </row>
    <row r="884" ht="14.25" customHeight="1">
      <c r="A884" s="413"/>
      <c r="B884" s="413"/>
      <c r="C884" s="413"/>
      <c r="D884" s="413"/>
      <c r="E884" s="413"/>
      <c r="F884" s="413"/>
      <c r="G884" s="413"/>
      <c r="H884" s="413"/>
      <c r="I884" s="413"/>
      <c r="J884" s="413"/>
      <c r="K884" s="413"/>
      <c r="L884" s="413"/>
      <c r="M884" s="413"/>
      <c r="N884" s="413"/>
      <c r="O884" s="413"/>
      <c r="P884" s="413"/>
      <c r="Q884" s="413"/>
      <c r="R884" s="413"/>
      <c r="S884" s="413"/>
      <c r="T884" s="413"/>
      <c r="U884" s="413"/>
      <c r="V884" s="413"/>
      <c r="W884" s="413"/>
      <c r="X884" s="413"/>
    </row>
    <row r="885" ht="14.25" customHeight="1">
      <c r="A885" s="413"/>
      <c r="B885" s="413"/>
      <c r="C885" s="413"/>
      <c r="D885" s="413"/>
      <c r="E885" s="413"/>
      <c r="F885" s="413"/>
      <c r="G885" s="413"/>
      <c r="H885" s="413"/>
      <c r="I885" s="413"/>
      <c r="J885" s="413"/>
      <c r="K885" s="413"/>
      <c r="L885" s="413"/>
      <c r="M885" s="413"/>
      <c r="N885" s="413"/>
      <c r="O885" s="413"/>
      <c r="P885" s="413"/>
      <c r="Q885" s="413"/>
      <c r="R885" s="413"/>
      <c r="S885" s="413"/>
      <c r="T885" s="413"/>
      <c r="U885" s="413"/>
      <c r="V885" s="413"/>
      <c r="W885" s="413"/>
      <c r="X885" s="413"/>
    </row>
    <row r="886" ht="14.25" customHeight="1">
      <c r="A886" s="413"/>
      <c r="B886" s="413"/>
      <c r="C886" s="413"/>
      <c r="D886" s="413"/>
      <c r="E886" s="413"/>
      <c r="F886" s="413"/>
      <c r="G886" s="413"/>
      <c r="H886" s="413"/>
      <c r="I886" s="413"/>
      <c r="J886" s="413"/>
      <c r="K886" s="413"/>
      <c r="L886" s="413"/>
      <c r="M886" s="413"/>
      <c r="N886" s="413"/>
      <c r="O886" s="413"/>
      <c r="P886" s="413"/>
      <c r="Q886" s="413"/>
      <c r="R886" s="413"/>
      <c r="S886" s="413"/>
      <c r="T886" s="413"/>
      <c r="U886" s="413"/>
      <c r="V886" s="413"/>
      <c r="W886" s="413"/>
      <c r="X886" s="413"/>
    </row>
    <row r="887" ht="14.25" customHeight="1">
      <c r="A887" s="413"/>
      <c r="B887" s="413"/>
      <c r="C887" s="413"/>
      <c r="D887" s="413"/>
      <c r="E887" s="413"/>
      <c r="F887" s="413"/>
      <c r="G887" s="413"/>
      <c r="H887" s="413"/>
      <c r="I887" s="413"/>
      <c r="J887" s="413"/>
      <c r="K887" s="413"/>
      <c r="L887" s="413"/>
      <c r="M887" s="413"/>
      <c r="N887" s="413"/>
      <c r="O887" s="413"/>
      <c r="P887" s="413"/>
      <c r="Q887" s="413"/>
      <c r="R887" s="413"/>
      <c r="S887" s="413"/>
      <c r="T887" s="413"/>
      <c r="U887" s="413"/>
      <c r="V887" s="413"/>
      <c r="W887" s="413"/>
      <c r="X887" s="413"/>
    </row>
    <row r="888" ht="14.25" customHeight="1">
      <c r="A888" s="413"/>
      <c r="B888" s="413"/>
      <c r="C888" s="413"/>
      <c r="D888" s="413"/>
      <c r="E888" s="413"/>
      <c r="F888" s="413"/>
      <c r="G888" s="413"/>
      <c r="H888" s="413"/>
      <c r="I888" s="413"/>
      <c r="J888" s="413"/>
      <c r="K888" s="413"/>
      <c r="L888" s="413"/>
      <c r="M888" s="413"/>
      <c r="N888" s="413"/>
      <c r="O888" s="413"/>
      <c r="P888" s="413"/>
      <c r="Q888" s="413"/>
      <c r="R888" s="413"/>
      <c r="S888" s="413"/>
      <c r="T888" s="413"/>
      <c r="U888" s="413"/>
      <c r="V888" s="413"/>
      <c r="W888" s="413"/>
      <c r="X888" s="413"/>
    </row>
    <row r="889" ht="14.25" customHeight="1">
      <c r="A889" s="413"/>
      <c r="B889" s="413"/>
      <c r="C889" s="413"/>
      <c r="D889" s="413"/>
      <c r="E889" s="413"/>
      <c r="F889" s="413"/>
      <c r="G889" s="413"/>
      <c r="H889" s="413"/>
      <c r="I889" s="413"/>
      <c r="J889" s="413"/>
      <c r="K889" s="413"/>
      <c r="L889" s="413"/>
      <c r="M889" s="413"/>
      <c r="N889" s="413"/>
      <c r="O889" s="413"/>
      <c r="P889" s="413"/>
      <c r="Q889" s="413"/>
      <c r="R889" s="413"/>
      <c r="S889" s="413"/>
      <c r="T889" s="413"/>
      <c r="U889" s="413"/>
      <c r="V889" s="413"/>
      <c r="W889" s="413"/>
      <c r="X889" s="413"/>
    </row>
    <row r="890" ht="14.25" customHeight="1">
      <c r="A890" s="413"/>
      <c r="B890" s="413"/>
      <c r="C890" s="413"/>
      <c r="D890" s="413"/>
      <c r="E890" s="413"/>
      <c r="F890" s="413"/>
      <c r="G890" s="413"/>
      <c r="H890" s="413"/>
      <c r="I890" s="413"/>
      <c r="J890" s="413"/>
      <c r="K890" s="413"/>
      <c r="L890" s="413"/>
      <c r="M890" s="413"/>
      <c r="N890" s="413"/>
      <c r="O890" s="413"/>
      <c r="P890" s="413"/>
      <c r="Q890" s="413"/>
      <c r="R890" s="413"/>
      <c r="S890" s="413"/>
      <c r="T890" s="413"/>
      <c r="U890" s="413"/>
      <c r="V890" s="413"/>
      <c r="W890" s="413"/>
      <c r="X890" s="413"/>
    </row>
    <row r="891" ht="14.25" customHeight="1">
      <c r="A891" s="413"/>
      <c r="B891" s="413"/>
      <c r="C891" s="413"/>
      <c r="D891" s="413"/>
      <c r="E891" s="413"/>
      <c r="F891" s="413"/>
      <c r="G891" s="413"/>
      <c r="H891" s="413"/>
      <c r="I891" s="413"/>
      <c r="J891" s="413"/>
      <c r="K891" s="413"/>
      <c r="L891" s="413"/>
      <c r="M891" s="413"/>
      <c r="N891" s="413"/>
      <c r="O891" s="413"/>
      <c r="P891" s="413"/>
      <c r="Q891" s="413"/>
      <c r="R891" s="413"/>
      <c r="S891" s="413"/>
      <c r="T891" s="413"/>
      <c r="U891" s="413"/>
      <c r="V891" s="413"/>
      <c r="W891" s="413"/>
      <c r="X891" s="413"/>
    </row>
    <row r="892" ht="14.25" customHeight="1">
      <c r="A892" s="413"/>
      <c r="B892" s="413"/>
      <c r="C892" s="413"/>
      <c r="D892" s="413"/>
      <c r="E892" s="413"/>
      <c r="F892" s="413"/>
      <c r="G892" s="413"/>
      <c r="H892" s="413"/>
      <c r="I892" s="413"/>
      <c r="J892" s="413"/>
      <c r="K892" s="413"/>
      <c r="L892" s="413"/>
      <c r="M892" s="413"/>
      <c r="N892" s="413"/>
      <c r="O892" s="413"/>
      <c r="P892" s="413"/>
      <c r="Q892" s="413"/>
      <c r="R892" s="413"/>
      <c r="S892" s="413"/>
      <c r="T892" s="413"/>
      <c r="U892" s="413"/>
      <c r="V892" s="413"/>
      <c r="W892" s="413"/>
      <c r="X892" s="413"/>
    </row>
    <row r="893" ht="14.25" customHeight="1">
      <c r="A893" s="413"/>
      <c r="B893" s="413"/>
      <c r="C893" s="413"/>
      <c r="D893" s="413"/>
      <c r="E893" s="413"/>
      <c r="F893" s="413"/>
      <c r="G893" s="413"/>
      <c r="H893" s="413"/>
      <c r="I893" s="413"/>
      <c r="J893" s="413"/>
      <c r="K893" s="413"/>
      <c r="L893" s="413"/>
      <c r="M893" s="413"/>
      <c r="N893" s="413"/>
      <c r="O893" s="413"/>
      <c r="P893" s="413"/>
      <c r="Q893" s="413"/>
      <c r="R893" s="413"/>
      <c r="S893" s="413"/>
      <c r="T893" s="413"/>
      <c r="U893" s="413"/>
      <c r="V893" s="413"/>
      <c r="W893" s="413"/>
      <c r="X893" s="413"/>
    </row>
    <row r="894" ht="14.25" customHeight="1">
      <c r="A894" s="413"/>
      <c r="B894" s="413"/>
      <c r="C894" s="413"/>
      <c r="D894" s="413"/>
      <c r="E894" s="413"/>
      <c r="F894" s="413"/>
      <c r="G894" s="413"/>
      <c r="H894" s="413"/>
      <c r="I894" s="413"/>
      <c r="J894" s="413"/>
      <c r="K894" s="413"/>
      <c r="L894" s="413"/>
      <c r="M894" s="413"/>
      <c r="N894" s="413"/>
      <c r="O894" s="413"/>
      <c r="P894" s="413"/>
      <c r="Q894" s="413"/>
      <c r="R894" s="413"/>
      <c r="S894" s="413"/>
      <c r="T894" s="413"/>
      <c r="U894" s="413"/>
      <c r="V894" s="413"/>
      <c r="W894" s="413"/>
      <c r="X894" s="413"/>
    </row>
    <row r="895" ht="14.25" customHeight="1">
      <c r="A895" s="413"/>
      <c r="B895" s="413"/>
      <c r="C895" s="413"/>
      <c r="D895" s="413"/>
      <c r="E895" s="413"/>
      <c r="F895" s="413"/>
      <c r="G895" s="413"/>
      <c r="H895" s="413"/>
      <c r="I895" s="413"/>
      <c r="J895" s="413"/>
      <c r="K895" s="413"/>
      <c r="L895" s="413"/>
      <c r="M895" s="413"/>
      <c r="N895" s="413"/>
      <c r="O895" s="413"/>
      <c r="P895" s="413"/>
      <c r="Q895" s="413"/>
      <c r="R895" s="413"/>
      <c r="S895" s="413"/>
      <c r="T895" s="413"/>
      <c r="U895" s="413"/>
      <c r="V895" s="413"/>
      <c r="W895" s="413"/>
      <c r="X895" s="413"/>
    </row>
    <row r="896" ht="14.25" customHeight="1">
      <c r="A896" s="413"/>
      <c r="B896" s="413"/>
      <c r="C896" s="413"/>
      <c r="D896" s="413"/>
      <c r="E896" s="413"/>
      <c r="F896" s="413"/>
      <c r="G896" s="413"/>
      <c r="H896" s="413"/>
      <c r="I896" s="413"/>
      <c r="J896" s="413"/>
      <c r="K896" s="413"/>
      <c r="L896" s="413"/>
      <c r="M896" s="413"/>
      <c r="N896" s="413"/>
      <c r="O896" s="413"/>
      <c r="P896" s="413"/>
      <c r="Q896" s="413"/>
      <c r="R896" s="413"/>
      <c r="S896" s="413"/>
      <c r="T896" s="413"/>
      <c r="U896" s="413"/>
      <c r="V896" s="413"/>
      <c r="W896" s="413"/>
      <c r="X896" s="413"/>
    </row>
    <row r="897" ht="14.25" customHeight="1">
      <c r="A897" s="413"/>
      <c r="B897" s="413"/>
      <c r="C897" s="413"/>
      <c r="D897" s="413"/>
      <c r="E897" s="413"/>
      <c r="F897" s="413"/>
      <c r="G897" s="413"/>
      <c r="H897" s="413"/>
      <c r="I897" s="413"/>
      <c r="J897" s="413"/>
      <c r="K897" s="413"/>
      <c r="L897" s="413"/>
      <c r="M897" s="413"/>
      <c r="N897" s="413"/>
      <c r="O897" s="413"/>
      <c r="P897" s="413"/>
      <c r="Q897" s="413"/>
      <c r="R897" s="413"/>
      <c r="S897" s="413"/>
      <c r="T897" s="413"/>
      <c r="U897" s="413"/>
      <c r="V897" s="413"/>
      <c r="W897" s="413"/>
      <c r="X897" s="413"/>
    </row>
    <row r="898" ht="14.25" customHeight="1">
      <c r="A898" s="413"/>
      <c r="B898" s="413"/>
      <c r="C898" s="413"/>
      <c r="D898" s="413"/>
      <c r="E898" s="413"/>
      <c r="F898" s="413"/>
      <c r="G898" s="413"/>
      <c r="H898" s="413"/>
      <c r="I898" s="413"/>
      <c r="J898" s="413"/>
      <c r="K898" s="413"/>
      <c r="L898" s="413"/>
      <c r="M898" s="413"/>
      <c r="N898" s="413"/>
      <c r="O898" s="413"/>
      <c r="P898" s="413"/>
      <c r="Q898" s="413"/>
      <c r="R898" s="413"/>
      <c r="S898" s="413"/>
      <c r="T898" s="413"/>
      <c r="U898" s="413"/>
      <c r="V898" s="413"/>
      <c r="W898" s="413"/>
      <c r="X898" s="413"/>
    </row>
    <row r="899" ht="14.25" customHeight="1">
      <c r="A899" s="413"/>
      <c r="B899" s="413"/>
      <c r="C899" s="413"/>
      <c r="D899" s="413"/>
      <c r="E899" s="413"/>
      <c r="F899" s="413"/>
      <c r="G899" s="413"/>
      <c r="H899" s="413"/>
      <c r="I899" s="413"/>
      <c r="J899" s="413"/>
      <c r="K899" s="413"/>
      <c r="L899" s="413"/>
      <c r="M899" s="413"/>
      <c r="N899" s="413"/>
      <c r="O899" s="413"/>
      <c r="P899" s="413"/>
      <c r="Q899" s="413"/>
      <c r="R899" s="413"/>
      <c r="S899" s="413"/>
      <c r="T899" s="413"/>
      <c r="U899" s="413"/>
      <c r="V899" s="413"/>
      <c r="W899" s="413"/>
      <c r="X899" s="413"/>
    </row>
    <row r="900" ht="14.25" customHeight="1">
      <c r="A900" s="413"/>
      <c r="B900" s="413"/>
      <c r="C900" s="413"/>
      <c r="D900" s="413"/>
      <c r="E900" s="413"/>
      <c r="F900" s="413"/>
      <c r="G900" s="413"/>
      <c r="H900" s="413"/>
      <c r="I900" s="413"/>
      <c r="J900" s="413"/>
      <c r="K900" s="413"/>
      <c r="L900" s="413"/>
      <c r="M900" s="413"/>
      <c r="N900" s="413"/>
      <c r="O900" s="413"/>
      <c r="P900" s="413"/>
      <c r="Q900" s="413"/>
      <c r="R900" s="413"/>
      <c r="S900" s="413"/>
      <c r="T900" s="413"/>
      <c r="U900" s="413"/>
      <c r="V900" s="413"/>
      <c r="W900" s="413"/>
      <c r="X900" s="413"/>
    </row>
    <row r="901" ht="14.25" customHeight="1">
      <c r="A901" s="413"/>
      <c r="B901" s="413"/>
      <c r="C901" s="413"/>
      <c r="D901" s="413"/>
      <c r="E901" s="413"/>
      <c r="F901" s="413"/>
      <c r="G901" s="413"/>
      <c r="H901" s="413"/>
      <c r="I901" s="413"/>
      <c r="J901" s="413"/>
      <c r="K901" s="413"/>
      <c r="L901" s="413"/>
      <c r="M901" s="413"/>
      <c r="N901" s="413"/>
      <c r="O901" s="413"/>
      <c r="P901" s="413"/>
      <c r="Q901" s="413"/>
      <c r="R901" s="413"/>
      <c r="S901" s="413"/>
      <c r="T901" s="413"/>
      <c r="U901" s="413"/>
      <c r="V901" s="413"/>
      <c r="W901" s="413"/>
      <c r="X901" s="413"/>
    </row>
    <row r="902" ht="14.25" customHeight="1">
      <c r="A902" s="413"/>
      <c r="B902" s="413"/>
      <c r="C902" s="413"/>
      <c r="D902" s="413"/>
      <c r="E902" s="413"/>
      <c r="F902" s="413"/>
      <c r="G902" s="413"/>
      <c r="H902" s="413"/>
      <c r="I902" s="413"/>
      <c r="J902" s="413"/>
      <c r="K902" s="413"/>
      <c r="L902" s="413"/>
      <c r="M902" s="413"/>
      <c r="N902" s="413"/>
      <c r="O902" s="413"/>
      <c r="P902" s="413"/>
      <c r="Q902" s="413"/>
      <c r="R902" s="413"/>
      <c r="S902" s="413"/>
      <c r="T902" s="413"/>
      <c r="U902" s="413"/>
      <c r="V902" s="413"/>
      <c r="W902" s="413"/>
      <c r="X902" s="413"/>
    </row>
    <row r="903" ht="14.25" customHeight="1">
      <c r="A903" s="413"/>
      <c r="B903" s="413"/>
      <c r="C903" s="413"/>
      <c r="D903" s="413"/>
      <c r="E903" s="413"/>
      <c r="F903" s="413"/>
      <c r="G903" s="413"/>
      <c r="H903" s="413"/>
      <c r="I903" s="413"/>
      <c r="J903" s="413"/>
      <c r="K903" s="413"/>
      <c r="L903" s="413"/>
      <c r="M903" s="413"/>
      <c r="N903" s="413"/>
      <c r="O903" s="413"/>
      <c r="P903" s="413"/>
      <c r="Q903" s="413"/>
      <c r="R903" s="413"/>
      <c r="S903" s="413"/>
      <c r="T903" s="413"/>
      <c r="U903" s="413"/>
      <c r="V903" s="413"/>
      <c r="W903" s="413"/>
      <c r="X903" s="413"/>
    </row>
    <row r="904" ht="14.25" customHeight="1">
      <c r="A904" s="413"/>
      <c r="B904" s="413"/>
      <c r="C904" s="413"/>
      <c r="D904" s="413"/>
      <c r="E904" s="413"/>
      <c r="F904" s="413"/>
      <c r="G904" s="413"/>
      <c r="H904" s="413"/>
      <c r="I904" s="413"/>
      <c r="J904" s="413"/>
      <c r="K904" s="413"/>
      <c r="L904" s="413"/>
      <c r="M904" s="413"/>
      <c r="N904" s="413"/>
      <c r="O904" s="413"/>
      <c r="P904" s="413"/>
      <c r="Q904" s="413"/>
      <c r="R904" s="413"/>
      <c r="S904" s="413"/>
      <c r="T904" s="413"/>
      <c r="U904" s="413"/>
      <c r="V904" s="413"/>
      <c r="W904" s="413"/>
      <c r="X904" s="413"/>
    </row>
    <row r="905" ht="14.25" customHeight="1">
      <c r="A905" s="413"/>
      <c r="B905" s="413"/>
      <c r="C905" s="413"/>
      <c r="D905" s="413"/>
      <c r="E905" s="413"/>
      <c r="F905" s="413"/>
      <c r="G905" s="413"/>
      <c r="H905" s="413"/>
      <c r="I905" s="413"/>
      <c r="J905" s="413"/>
      <c r="K905" s="413"/>
      <c r="L905" s="413"/>
      <c r="M905" s="413"/>
      <c r="N905" s="413"/>
      <c r="O905" s="413"/>
      <c r="P905" s="413"/>
      <c r="Q905" s="413"/>
      <c r="R905" s="413"/>
      <c r="S905" s="413"/>
      <c r="T905" s="413"/>
      <c r="U905" s="413"/>
      <c r="V905" s="413"/>
      <c r="W905" s="413"/>
      <c r="X905" s="413"/>
    </row>
    <row r="906" ht="14.25" customHeight="1">
      <c r="A906" s="413"/>
      <c r="B906" s="413"/>
      <c r="C906" s="413"/>
      <c r="D906" s="413"/>
      <c r="E906" s="413"/>
      <c r="F906" s="413"/>
      <c r="G906" s="413"/>
      <c r="H906" s="413"/>
      <c r="I906" s="413"/>
      <c r="J906" s="413"/>
      <c r="K906" s="413"/>
      <c r="L906" s="413"/>
      <c r="M906" s="413"/>
      <c r="N906" s="413"/>
      <c r="O906" s="413"/>
      <c r="P906" s="413"/>
      <c r="Q906" s="413"/>
      <c r="R906" s="413"/>
      <c r="S906" s="413"/>
      <c r="T906" s="413"/>
      <c r="U906" s="413"/>
      <c r="V906" s="413"/>
      <c r="W906" s="413"/>
      <c r="X906" s="413"/>
    </row>
    <row r="907" ht="14.25" customHeight="1">
      <c r="A907" s="413"/>
      <c r="B907" s="413"/>
      <c r="C907" s="413"/>
      <c r="D907" s="413"/>
      <c r="E907" s="413"/>
      <c r="F907" s="413"/>
      <c r="G907" s="413"/>
      <c r="H907" s="413"/>
      <c r="I907" s="413"/>
      <c r="J907" s="413"/>
      <c r="K907" s="413"/>
      <c r="L907" s="413"/>
      <c r="M907" s="413"/>
      <c r="N907" s="413"/>
      <c r="O907" s="413"/>
      <c r="P907" s="413"/>
      <c r="Q907" s="413"/>
      <c r="R907" s="413"/>
      <c r="S907" s="413"/>
      <c r="T907" s="413"/>
      <c r="U907" s="413"/>
      <c r="V907" s="413"/>
      <c r="W907" s="413"/>
      <c r="X907" s="413"/>
    </row>
    <row r="908" ht="14.25" customHeight="1">
      <c r="A908" s="413"/>
      <c r="B908" s="413"/>
      <c r="C908" s="413"/>
      <c r="D908" s="413"/>
      <c r="E908" s="413"/>
      <c r="F908" s="413"/>
      <c r="G908" s="413"/>
      <c r="H908" s="413"/>
      <c r="I908" s="413"/>
      <c r="J908" s="413"/>
      <c r="K908" s="413"/>
      <c r="L908" s="413"/>
      <c r="M908" s="413"/>
      <c r="N908" s="413"/>
      <c r="O908" s="413"/>
      <c r="P908" s="413"/>
      <c r="Q908" s="413"/>
      <c r="R908" s="413"/>
      <c r="S908" s="413"/>
      <c r="T908" s="413"/>
      <c r="U908" s="413"/>
      <c r="V908" s="413"/>
      <c r="W908" s="413"/>
      <c r="X908" s="413"/>
    </row>
    <row r="909" ht="14.25" customHeight="1">
      <c r="A909" s="413"/>
      <c r="B909" s="413"/>
      <c r="C909" s="413"/>
      <c r="D909" s="413"/>
      <c r="E909" s="413"/>
      <c r="F909" s="413"/>
      <c r="G909" s="413"/>
      <c r="H909" s="413"/>
      <c r="I909" s="413"/>
      <c r="J909" s="413"/>
      <c r="K909" s="413"/>
      <c r="L909" s="413"/>
      <c r="M909" s="413"/>
      <c r="N909" s="413"/>
      <c r="O909" s="413"/>
      <c r="P909" s="413"/>
      <c r="Q909" s="413"/>
      <c r="R909" s="413"/>
      <c r="S909" s="413"/>
      <c r="T909" s="413"/>
      <c r="U909" s="413"/>
      <c r="V909" s="413"/>
      <c r="W909" s="413"/>
      <c r="X909" s="413"/>
    </row>
    <row r="910" ht="14.25" customHeight="1">
      <c r="A910" s="413"/>
      <c r="B910" s="413"/>
      <c r="C910" s="413"/>
      <c r="D910" s="413"/>
      <c r="E910" s="413"/>
      <c r="F910" s="413"/>
      <c r="G910" s="413"/>
      <c r="H910" s="413"/>
      <c r="I910" s="413"/>
      <c r="J910" s="413"/>
      <c r="K910" s="413"/>
      <c r="L910" s="413"/>
      <c r="M910" s="413"/>
      <c r="N910" s="413"/>
      <c r="O910" s="413"/>
      <c r="P910" s="413"/>
      <c r="Q910" s="413"/>
      <c r="R910" s="413"/>
      <c r="S910" s="413"/>
      <c r="T910" s="413"/>
      <c r="U910" s="413"/>
      <c r="V910" s="413"/>
      <c r="W910" s="413"/>
      <c r="X910" s="413"/>
    </row>
    <row r="911" ht="14.25" customHeight="1">
      <c r="A911" s="413"/>
      <c r="B911" s="413"/>
      <c r="C911" s="413"/>
      <c r="D911" s="413"/>
      <c r="E911" s="413"/>
      <c r="F911" s="413"/>
      <c r="G911" s="413"/>
      <c r="H911" s="413"/>
      <c r="I911" s="413"/>
      <c r="J911" s="413"/>
      <c r="K911" s="413"/>
      <c r="L911" s="413"/>
      <c r="M911" s="413"/>
      <c r="N911" s="413"/>
      <c r="O911" s="413"/>
      <c r="P911" s="413"/>
      <c r="Q911" s="413"/>
      <c r="R911" s="413"/>
      <c r="S911" s="413"/>
      <c r="T911" s="413"/>
      <c r="U911" s="413"/>
      <c r="V911" s="413"/>
      <c r="W911" s="413"/>
      <c r="X911" s="413"/>
    </row>
    <row r="912" ht="14.25" customHeight="1">
      <c r="A912" s="413"/>
      <c r="B912" s="413"/>
      <c r="C912" s="413"/>
      <c r="D912" s="413"/>
      <c r="E912" s="413"/>
      <c r="F912" s="413"/>
      <c r="G912" s="413"/>
      <c r="H912" s="413"/>
      <c r="I912" s="413"/>
      <c r="J912" s="413"/>
      <c r="K912" s="413"/>
      <c r="L912" s="413"/>
      <c r="M912" s="413"/>
      <c r="N912" s="413"/>
      <c r="O912" s="413"/>
      <c r="P912" s="413"/>
      <c r="Q912" s="413"/>
      <c r="R912" s="413"/>
      <c r="S912" s="413"/>
      <c r="T912" s="413"/>
      <c r="U912" s="413"/>
      <c r="V912" s="413"/>
      <c r="W912" s="413"/>
      <c r="X912" s="413"/>
    </row>
    <row r="913" ht="14.25" customHeight="1">
      <c r="A913" s="413"/>
      <c r="B913" s="413"/>
      <c r="C913" s="413"/>
      <c r="D913" s="413"/>
      <c r="E913" s="413"/>
      <c r="F913" s="413"/>
      <c r="G913" s="413"/>
      <c r="H913" s="413"/>
      <c r="I913" s="413"/>
      <c r="J913" s="413"/>
      <c r="K913" s="413"/>
      <c r="L913" s="413"/>
      <c r="M913" s="413"/>
      <c r="N913" s="413"/>
      <c r="O913" s="413"/>
      <c r="P913" s="413"/>
      <c r="Q913" s="413"/>
      <c r="R913" s="413"/>
      <c r="S913" s="413"/>
      <c r="T913" s="413"/>
      <c r="U913" s="413"/>
      <c r="V913" s="413"/>
      <c r="W913" s="413"/>
      <c r="X913" s="413"/>
    </row>
    <row r="914" ht="14.25" customHeight="1">
      <c r="A914" s="413"/>
      <c r="B914" s="413"/>
      <c r="C914" s="413"/>
      <c r="D914" s="413"/>
      <c r="E914" s="413"/>
      <c r="F914" s="413"/>
      <c r="G914" s="413"/>
      <c r="H914" s="413"/>
      <c r="I914" s="413"/>
      <c r="J914" s="413"/>
      <c r="K914" s="413"/>
      <c r="L914" s="413"/>
      <c r="M914" s="413"/>
      <c r="N914" s="413"/>
      <c r="O914" s="413"/>
      <c r="P914" s="413"/>
      <c r="Q914" s="413"/>
      <c r="R914" s="413"/>
      <c r="S914" s="413"/>
      <c r="T914" s="413"/>
      <c r="U914" s="413"/>
      <c r="V914" s="413"/>
      <c r="W914" s="413"/>
      <c r="X914" s="413"/>
    </row>
    <row r="915" ht="14.25" customHeight="1">
      <c r="A915" s="413"/>
      <c r="B915" s="413"/>
      <c r="C915" s="413"/>
      <c r="D915" s="413"/>
      <c r="E915" s="413"/>
      <c r="F915" s="413"/>
      <c r="G915" s="413"/>
      <c r="H915" s="413"/>
      <c r="I915" s="413"/>
      <c r="J915" s="413"/>
      <c r="K915" s="413"/>
      <c r="L915" s="413"/>
      <c r="M915" s="413"/>
      <c r="N915" s="413"/>
      <c r="O915" s="413"/>
      <c r="P915" s="413"/>
      <c r="Q915" s="413"/>
      <c r="R915" s="413"/>
      <c r="S915" s="413"/>
      <c r="T915" s="413"/>
      <c r="U915" s="413"/>
      <c r="V915" s="413"/>
      <c r="W915" s="413"/>
      <c r="X915" s="413"/>
    </row>
    <row r="916" ht="14.25" customHeight="1">
      <c r="A916" s="413"/>
      <c r="B916" s="413"/>
      <c r="C916" s="413"/>
      <c r="D916" s="413"/>
      <c r="E916" s="413"/>
      <c r="F916" s="413"/>
      <c r="G916" s="413"/>
      <c r="H916" s="413"/>
      <c r="I916" s="413"/>
      <c r="J916" s="413"/>
      <c r="K916" s="413"/>
      <c r="L916" s="413"/>
      <c r="M916" s="413"/>
      <c r="N916" s="413"/>
      <c r="O916" s="413"/>
      <c r="P916" s="413"/>
      <c r="Q916" s="413"/>
      <c r="R916" s="413"/>
      <c r="S916" s="413"/>
      <c r="T916" s="413"/>
      <c r="U916" s="413"/>
      <c r="V916" s="413"/>
      <c r="W916" s="413"/>
      <c r="X916" s="413"/>
    </row>
    <row r="917" ht="14.25" customHeight="1">
      <c r="A917" s="413"/>
      <c r="B917" s="413"/>
      <c r="C917" s="413"/>
      <c r="D917" s="413"/>
      <c r="E917" s="413"/>
      <c r="F917" s="413"/>
      <c r="G917" s="413"/>
      <c r="H917" s="413"/>
      <c r="I917" s="413"/>
      <c r="J917" s="413"/>
      <c r="K917" s="413"/>
      <c r="L917" s="413"/>
      <c r="M917" s="413"/>
      <c r="N917" s="413"/>
      <c r="O917" s="413"/>
      <c r="P917" s="413"/>
      <c r="Q917" s="413"/>
      <c r="R917" s="413"/>
      <c r="S917" s="413"/>
      <c r="T917" s="413"/>
      <c r="U917" s="413"/>
      <c r="V917" s="413"/>
      <c r="W917" s="413"/>
      <c r="X917" s="413"/>
    </row>
    <row r="918" ht="14.25" customHeight="1">
      <c r="A918" s="413"/>
      <c r="B918" s="413"/>
      <c r="C918" s="413"/>
      <c r="D918" s="413"/>
      <c r="E918" s="413"/>
      <c r="F918" s="413"/>
      <c r="G918" s="413"/>
      <c r="H918" s="413"/>
      <c r="I918" s="413"/>
      <c r="J918" s="413"/>
      <c r="K918" s="413"/>
      <c r="L918" s="413"/>
      <c r="M918" s="413"/>
      <c r="N918" s="413"/>
      <c r="O918" s="413"/>
      <c r="P918" s="413"/>
      <c r="Q918" s="413"/>
      <c r="R918" s="413"/>
      <c r="S918" s="413"/>
      <c r="T918" s="413"/>
      <c r="U918" s="413"/>
      <c r="V918" s="413"/>
      <c r="W918" s="413"/>
      <c r="X918" s="413"/>
    </row>
    <row r="919" ht="14.25" customHeight="1">
      <c r="A919" s="413"/>
      <c r="B919" s="413"/>
      <c r="C919" s="413"/>
      <c r="D919" s="413"/>
      <c r="E919" s="413"/>
      <c r="F919" s="413"/>
      <c r="G919" s="413"/>
      <c r="H919" s="413"/>
      <c r="I919" s="413"/>
      <c r="J919" s="413"/>
      <c r="K919" s="413"/>
      <c r="L919" s="413"/>
      <c r="M919" s="413"/>
      <c r="N919" s="413"/>
      <c r="O919" s="413"/>
      <c r="P919" s="413"/>
      <c r="Q919" s="413"/>
      <c r="R919" s="413"/>
      <c r="S919" s="413"/>
      <c r="T919" s="413"/>
      <c r="U919" s="413"/>
      <c r="V919" s="413"/>
      <c r="W919" s="413"/>
      <c r="X919" s="413"/>
    </row>
    <row r="920" ht="14.25" customHeight="1">
      <c r="A920" s="413"/>
      <c r="B920" s="413"/>
      <c r="C920" s="413"/>
      <c r="D920" s="413"/>
      <c r="E920" s="413"/>
      <c r="F920" s="413"/>
      <c r="G920" s="413"/>
      <c r="H920" s="413"/>
      <c r="I920" s="413"/>
      <c r="J920" s="413"/>
      <c r="K920" s="413"/>
      <c r="L920" s="413"/>
      <c r="M920" s="413"/>
      <c r="N920" s="413"/>
      <c r="O920" s="413"/>
      <c r="P920" s="413"/>
      <c r="Q920" s="413"/>
      <c r="R920" s="413"/>
      <c r="S920" s="413"/>
      <c r="T920" s="413"/>
      <c r="U920" s="413"/>
      <c r="V920" s="413"/>
      <c r="W920" s="413"/>
      <c r="X920" s="413"/>
    </row>
    <row r="921" ht="14.25" customHeight="1">
      <c r="A921" s="413"/>
      <c r="B921" s="413"/>
      <c r="C921" s="413"/>
      <c r="D921" s="413"/>
      <c r="E921" s="413"/>
      <c r="F921" s="413"/>
      <c r="G921" s="413"/>
      <c r="H921" s="413"/>
      <c r="I921" s="413"/>
      <c r="J921" s="413"/>
      <c r="K921" s="413"/>
      <c r="L921" s="413"/>
      <c r="M921" s="413"/>
      <c r="N921" s="413"/>
      <c r="O921" s="413"/>
      <c r="P921" s="413"/>
      <c r="Q921" s="413"/>
      <c r="R921" s="413"/>
      <c r="S921" s="413"/>
      <c r="T921" s="413"/>
      <c r="U921" s="413"/>
      <c r="V921" s="413"/>
      <c r="W921" s="413"/>
      <c r="X921" s="413"/>
    </row>
    <row r="922" ht="14.25" customHeight="1">
      <c r="A922" s="413"/>
      <c r="B922" s="413"/>
      <c r="C922" s="413"/>
      <c r="D922" s="413"/>
      <c r="E922" s="413"/>
      <c r="F922" s="413"/>
      <c r="G922" s="413"/>
      <c r="H922" s="413"/>
      <c r="I922" s="413"/>
      <c r="J922" s="413"/>
      <c r="K922" s="413"/>
      <c r="L922" s="413"/>
      <c r="M922" s="413"/>
      <c r="N922" s="413"/>
      <c r="O922" s="413"/>
      <c r="P922" s="413"/>
      <c r="Q922" s="413"/>
      <c r="R922" s="413"/>
      <c r="S922" s="413"/>
      <c r="T922" s="413"/>
      <c r="U922" s="413"/>
      <c r="V922" s="413"/>
      <c r="W922" s="413"/>
      <c r="X922" s="413"/>
    </row>
    <row r="923" ht="14.25" customHeight="1">
      <c r="A923" s="413"/>
      <c r="B923" s="413"/>
      <c r="C923" s="413"/>
      <c r="D923" s="413"/>
      <c r="E923" s="413"/>
      <c r="F923" s="413"/>
      <c r="G923" s="413"/>
      <c r="H923" s="413"/>
      <c r="I923" s="413"/>
      <c r="J923" s="413"/>
      <c r="K923" s="413"/>
      <c r="L923" s="413"/>
      <c r="M923" s="413"/>
      <c r="N923" s="413"/>
      <c r="O923" s="413"/>
      <c r="P923" s="413"/>
      <c r="Q923" s="413"/>
      <c r="R923" s="413"/>
      <c r="S923" s="413"/>
      <c r="T923" s="413"/>
      <c r="U923" s="413"/>
      <c r="V923" s="413"/>
      <c r="W923" s="413"/>
      <c r="X923" s="413"/>
    </row>
    <row r="924" ht="14.25" customHeight="1">
      <c r="A924" s="413"/>
      <c r="B924" s="413"/>
      <c r="C924" s="413"/>
      <c r="D924" s="413"/>
      <c r="E924" s="413"/>
      <c r="F924" s="413"/>
      <c r="G924" s="413"/>
      <c r="H924" s="413"/>
      <c r="I924" s="413"/>
      <c r="J924" s="413"/>
      <c r="K924" s="413"/>
      <c r="L924" s="413"/>
      <c r="M924" s="413"/>
      <c r="N924" s="413"/>
      <c r="O924" s="413"/>
      <c r="P924" s="413"/>
      <c r="Q924" s="413"/>
      <c r="R924" s="413"/>
      <c r="S924" s="413"/>
      <c r="T924" s="413"/>
      <c r="U924" s="413"/>
      <c r="V924" s="413"/>
      <c r="W924" s="413"/>
      <c r="X924" s="413"/>
    </row>
    <row r="925" ht="14.25" customHeight="1">
      <c r="A925" s="413"/>
      <c r="B925" s="413"/>
      <c r="C925" s="413"/>
      <c r="D925" s="413"/>
      <c r="E925" s="413"/>
      <c r="F925" s="413"/>
      <c r="G925" s="413"/>
      <c r="H925" s="413"/>
      <c r="I925" s="413"/>
      <c r="J925" s="413"/>
      <c r="K925" s="413"/>
      <c r="L925" s="413"/>
      <c r="M925" s="413"/>
      <c r="N925" s="413"/>
      <c r="O925" s="413"/>
      <c r="P925" s="413"/>
      <c r="Q925" s="413"/>
      <c r="R925" s="413"/>
      <c r="S925" s="413"/>
      <c r="T925" s="413"/>
      <c r="U925" s="413"/>
      <c r="V925" s="413"/>
      <c r="W925" s="413"/>
      <c r="X925" s="413"/>
    </row>
    <row r="926" ht="14.25" customHeight="1">
      <c r="A926" s="413"/>
      <c r="B926" s="413"/>
      <c r="C926" s="413"/>
      <c r="D926" s="413"/>
      <c r="E926" s="413"/>
      <c r="F926" s="413"/>
      <c r="G926" s="413"/>
      <c r="H926" s="413"/>
      <c r="I926" s="413"/>
      <c r="J926" s="413"/>
      <c r="K926" s="413"/>
      <c r="L926" s="413"/>
      <c r="M926" s="413"/>
      <c r="N926" s="413"/>
      <c r="O926" s="413"/>
      <c r="P926" s="413"/>
      <c r="Q926" s="413"/>
      <c r="R926" s="413"/>
      <c r="S926" s="413"/>
      <c r="T926" s="413"/>
      <c r="U926" s="413"/>
      <c r="V926" s="413"/>
      <c r="W926" s="413"/>
      <c r="X926" s="413"/>
    </row>
    <row r="927" ht="14.25" customHeight="1">
      <c r="A927" s="413"/>
      <c r="B927" s="413"/>
      <c r="C927" s="413"/>
      <c r="D927" s="413"/>
      <c r="E927" s="413"/>
      <c r="F927" s="413"/>
      <c r="G927" s="413"/>
      <c r="H927" s="413"/>
      <c r="I927" s="413"/>
      <c r="J927" s="413"/>
      <c r="K927" s="413"/>
      <c r="L927" s="413"/>
      <c r="M927" s="413"/>
      <c r="N927" s="413"/>
      <c r="O927" s="413"/>
      <c r="P927" s="413"/>
      <c r="Q927" s="413"/>
      <c r="R927" s="413"/>
      <c r="S927" s="413"/>
      <c r="T927" s="413"/>
      <c r="U927" s="413"/>
      <c r="V927" s="413"/>
      <c r="W927" s="413"/>
      <c r="X927" s="413"/>
    </row>
    <row r="928" ht="14.25" customHeight="1">
      <c r="A928" s="413"/>
      <c r="B928" s="413"/>
      <c r="C928" s="413"/>
      <c r="D928" s="413"/>
      <c r="E928" s="413"/>
      <c r="F928" s="413"/>
      <c r="G928" s="413"/>
      <c r="H928" s="413"/>
      <c r="I928" s="413"/>
      <c r="J928" s="413"/>
      <c r="K928" s="413"/>
      <c r="L928" s="413"/>
      <c r="M928" s="413"/>
      <c r="N928" s="413"/>
      <c r="O928" s="413"/>
      <c r="P928" s="413"/>
      <c r="Q928" s="413"/>
      <c r="R928" s="413"/>
      <c r="S928" s="413"/>
      <c r="T928" s="413"/>
      <c r="U928" s="413"/>
      <c r="V928" s="413"/>
      <c r="W928" s="413"/>
      <c r="X928" s="413"/>
    </row>
    <row r="929" ht="14.25" customHeight="1">
      <c r="A929" s="413"/>
      <c r="B929" s="413"/>
      <c r="C929" s="413"/>
      <c r="D929" s="413"/>
      <c r="E929" s="413"/>
      <c r="F929" s="413"/>
      <c r="G929" s="413"/>
      <c r="H929" s="413"/>
      <c r="I929" s="413"/>
      <c r="J929" s="413"/>
      <c r="K929" s="413"/>
      <c r="L929" s="413"/>
      <c r="M929" s="413"/>
      <c r="N929" s="413"/>
      <c r="O929" s="413"/>
      <c r="P929" s="413"/>
      <c r="Q929" s="413"/>
      <c r="R929" s="413"/>
      <c r="S929" s="413"/>
      <c r="T929" s="413"/>
      <c r="U929" s="413"/>
      <c r="V929" s="413"/>
      <c r="W929" s="413"/>
      <c r="X929" s="413"/>
    </row>
    <row r="930" ht="14.25" customHeight="1">
      <c r="A930" s="413"/>
      <c r="B930" s="413"/>
      <c r="C930" s="413"/>
      <c r="D930" s="413"/>
      <c r="E930" s="413"/>
      <c r="F930" s="413"/>
      <c r="G930" s="413"/>
      <c r="H930" s="413"/>
      <c r="I930" s="413"/>
      <c r="J930" s="413"/>
      <c r="K930" s="413"/>
      <c r="L930" s="413"/>
      <c r="M930" s="413"/>
      <c r="N930" s="413"/>
      <c r="O930" s="413"/>
      <c r="P930" s="413"/>
      <c r="Q930" s="413"/>
      <c r="R930" s="413"/>
      <c r="S930" s="413"/>
      <c r="T930" s="413"/>
      <c r="U930" s="413"/>
      <c r="V930" s="413"/>
      <c r="W930" s="413"/>
      <c r="X930" s="413"/>
    </row>
    <row r="931" ht="14.25" customHeight="1">
      <c r="A931" s="413"/>
      <c r="B931" s="413"/>
      <c r="C931" s="413"/>
      <c r="D931" s="413"/>
      <c r="E931" s="413"/>
      <c r="F931" s="413"/>
      <c r="G931" s="413"/>
      <c r="H931" s="413"/>
      <c r="I931" s="413"/>
      <c r="J931" s="413"/>
      <c r="K931" s="413"/>
      <c r="L931" s="413"/>
      <c r="M931" s="413"/>
      <c r="N931" s="413"/>
      <c r="O931" s="413"/>
      <c r="P931" s="413"/>
      <c r="Q931" s="413"/>
      <c r="R931" s="413"/>
      <c r="S931" s="413"/>
      <c r="T931" s="413"/>
      <c r="U931" s="413"/>
      <c r="V931" s="413"/>
      <c r="W931" s="413"/>
      <c r="X931" s="413"/>
    </row>
    <row r="932" ht="14.25" customHeight="1">
      <c r="A932" s="413"/>
      <c r="B932" s="413"/>
      <c r="C932" s="413"/>
      <c r="D932" s="413"/>
      <c r="E932" s="413"/>
      <c r="F932" s="413"/>
      <c r="G932" s="413"/>
      <c r="H932" s="413"/>
      <c r="I932" s="413"/>
      <c r="J932" s="413"/>
      <c r="K932" s="413"/>
      <c r="L932" s="413"/>
      <c r="M932" s="413"/>
      <c r="N932" s="413"/>
      <c r="O932" s="413"/>
      <c r="P932" s="413"/>
      <c r="Q932" s="413"/>
      <c r="R932" s="413"/>
      <c r="S932" s="413"/>
      <c r="T932" s="413"/>
      <c r="U932" s="413"/>
      <c r="V932" s="413"/>
      <c r="W932" s="413"/>
      <c r="X932" s="413"/>
    </row>
    <row r="933" ht="14.25" customHeight="1">
      <c r="A933" s="413"/>
      <c r="B933" s="413"/>
      <c r="C933" s="413"/>
      <c r="D933" s="413"/>
      <c r="E933" s="413"/>
      <c r="F933" s="413"/>
      <c r="G933" s="413"/>
      <c r="H933" s="413"/>
      <c r="I933" s="413"/>
      <c r="J933" s="413"/>
      <c r="K933" s="413"/>
      <c r="L933" s="413"/>
      <c r="M933" s="413"/>
      <c r="N933" s="413"/>
      <c r="O933" s="413"/>
      <c r="P933" s="413"/>
      <c r="Q933" s="413"/>
      <c r="R933" s="413"/>
      <c r="S933" s="413"/>
      <c r="T933" s="413"/>
      <c r="U933" s="413"/>
      <c r="V933" s="413"/>
      <c r="W933" s="413"/>
      <c r="X933" s="413"/>
    </row>
    <row r="934" ht="14.25" customHeight="1">
      <c r="A934" s="413"/>
      <c r="B934" s="413"/>
      <c r="C934" s="413"/>
      <c r="D934" s="413"/>
      <c r="E934" s="413"/>
      <c r="F934" s="413"/>
      <c r="G934" s="413"/>
      <c r="H934" s="413"/>
      <c r="I934" s="413"/>
      <c r="J934" s="413"/>
      <c r="K934" s="413"/>
      <c r="L934" s="413"/>
      <c r="M934" s="413"/>
      <c r="N934" s="413"/>
      <c r="O934" s="413"/>
      <c r="P934" s="413"/>
      <c r="Q934" s="413"/>
      <c r="R934" s="413"/>
      <c r="S934" s="413"/>
      <c r="T934" s="413"/>
      <c r="U934" s="413"/>
      <c r="V934" s="413"/>
      <c r="W934" s="413"/>
      <c r="X934" s="413"/>
    </row>
    <row r="935" ht="14.25" customHeight="1">
      <c r="A935" s="413"/>
      <c r="B935" s="413"/>
      <c r="C935" s="413"/>
      <c r="D935" s="413"/>
      <c r="E935" s="413"/>
      <c r="F935" s="413"/>
      <c r="G935" s="413"/>
      <c r="H935" s="413"/>
      <c r="I935" s="413"/>
      <c r="J935" s="413"/>
      <c r="K935" s="413"/>
      <c r="L935" s="413"/>
      <c r="M935" s="413"/>
      <c r="N935" s="413"/>
      <c r="O935" s="413"/>
      <c r="P935" s="413"/>
      <c r="Q935" s="413"/>
      <c r="R935" s="413"/>
      <c r="S935" s="413"/>
      <c r="T935" s="413"/>
      <c r="U935" s="413"/>
      <c r="V935" s="413"/>
      <c r="W935" s="413"/>
      <c r="X935" s="413"/>
    </row>
    <row r="936" ht="14.25" customHeight="1">
      <c r="A936" s="413"/>
      <c r="B936" s="413"/>
      <c r="C936" s="413"/>
      <c r="D936" s="413"/>
      <c r="E936" s="413"/>
      <c r="F936" s="413"/>
      <c r="G936" s="413"/>
      <c r="H936" s="413"/>
      <c r="I936" s="413"/>
      <c r="J936" s="413"/>
      <c r="K936" s="413"/>
      <c r="L936" s="413"/>
      <c r="M936" s="413"/>
      <c r="N936" s="413"/>
      <c r="O936" s="413"/>
      <c r="P936" s="413"/>
      <c r="Q936" s="413"/>
      <c r="R936" s="413"/>
      <c r="S936" s="413"/>
      <c r="T936" s="413"/>
      <c r="U936" s="413"/>
      <c r="V936" s="413"/>
      <c r="W936" s="413"/>
      <c r="X936" s="413"/>
    </row>
    <row r="937" ht="14.25" customHeight="1">
      <c r="A937" s="413"/>
      <c r="B937" s="413"/>
      <c r="C937" s="413"/>
      <c r="D937" s="413"/>
      <c r="E937" s="413"/>
      <c r="F937" s="413"/>
      <c r="G937" s="413"/>
      <c r="H937" s="413"/>
      <c r="I937" s="413"/>
      <c r="J937" s="413"/>
      <c r="K937" s="413"/>
      <c r="L937" s="413"/>
      <c r="M937" s="413"/>
      <c r="N937" s="413"/>
      <c r="O937" s="413"/>
      <c r="P937" s="413"/>
      <c r="Q937" s="413"/>
      <c r="R937" s="413"/>
      <c r="S937" s="413"/>
      <c r="T937" s="413"/>
      <c r="U937" s="413"/>
      <c r="V937" s="413"/>
      <c r="W937" s="413"/>
      <c r="X937" s="413"/>
    </row>
    <row r="938" ht="14.25" customHeight="1">
      <c r="A938" s="413"/>
      <c r="B938" s="413"/>
      <c r="C938" s="413"/>
      <c r="D938" s="413"/>
      <c r="E938" s="413"/>
      <c r="F938" s="413"/>
      <c r="G938" s="413"/>
      <c r="H938" s="413"/>
      <c r="I938" s="413"/>
      <c r="J938" s="413"/>
      <c r="K938" s="413"/>
      <c r="L938" s="413"/>
      <c r="M938" s="413"/>
      <c r="N938" s="413"/>
      <c r="O938" s="413"/>
      <c r="P938" s="413"/>
      <c r="Q938" s="413"/>
      <c r="R938" s="413"/>
      <c r="S938" s="413"/>
      <c r="T938" s="413"/>
      <c r="U938" s="413"/>
      <c r="V938" s="413"/>
      <c r="W938" s="413"/>
      <c r="X938" s="413"/>
    </row>
    <row r="939" ht="14.25" customHeight="1">
      <c r="A939" s="413"/>
      <c r="B939" s="413"/>
      <c r="C939" s="413"/>
      <c r="D939" s="413"/>
      <c r="E939" s="413"/>
      <c r="F939" s="413"/>
      <c r="G939" s="413"/>
      <c r="H939" s="413"/>
      <c r="I939" s="413"/>
      <c r="J939" s="413"/>
      <c r="K939" s="413"/>
      <c r="L939" s="413"/>
      <c r="M939" s="413"/>
      <c r="N939" s="413"/>
      <c r="O939" s="413"/>
      <c r="P939" s="413"/>
      <c r="Q939" s="413"/>
      <c r="R939" s="413"/>
      <c r="S939" s="413"/>
      <c r="T939" s="413"/>
      <c r="U939" s="413"/>
      <c r="V939" s="413"/>
      <c r="W939" s="413"/>
      <c r="X939" s="413"/>
    </row>
    <row r="940" ht="14.25" customHeight="1">
      <c r="A940" s="413"/>
      <c r="B940" s="413"/>
      <c r="C940" s="413"/>
      <c r="D940" s="413"/>
      <c r="E940" s="413"/>
      <c r="F940" s="413"/>
      <c r="G940" s="413"/>
      <c r="H940" s="413"/>
      <c r="I940" s="413"/>
      <c r="J940" s="413"/>
      <c r="K940" s="413"/>
      <c r="L940" s="413"/>
      <c r="M940" s="413"/>
      <c r="N940" s="413"/>
      <c r="O940" s="413"/>
      <c r="P940" s="413"/>
      <c r="Q940" s="413"/>
      <c r="R940" s="413"/>
      <c r="S940" s="413"/>
      <c r="T940" s="413"/>
      <c r="U940" s="413"/>
      <c r="V940" s="413"/>
      <c r="W940" s="413"/>
      <c r="X940" s="413"/>
    </row>
    <row r="941" ht="14.25" customHeight="1">
      <c r="A941" s="413"/>
      <c r="B941" s="413"/>
      <c r="C941" s="413"/>
      <c r="D941" s="413"/>
      <c r="E941" s="413"/>
      <c r="F941" s="413"/>
      <c r="G941" s="413"/>
      <c r="H941" s="413"/>
      <c r="I941" s="413"/>
      <c r="J941" s="413"/>
      <c r="K941" s="413"/>
      <c r="L941" s="413"/>
      <c r="M941" s="413"/>
      <c r="N941" s="413"/>
      <c r="O941" s="413"/>
      <c r="P941" s="413"/>
      <c r="Q941" s="413"/>
      <c r="R941" s="413"/>
      <c r="S941" s="413"/>
      <c r="T941" s="413"/>
      <c r="U941" s="413"/>
      <c r="V941" s="413"/>
      <c r="W941" s="413"/>
      <c r="X941" s="413"/>
    </row>
    <row r="942" ht="14.25" customHeight="1">
      <c r="A942" s="413"/>
      <c r="B942" s="413"/>
      <c r="C942" s="413"/>
      <c r="D942" s="413"/>
      <c r="E942" s="413"/>
      <c r="F942" s="413"/>
      <c r="G942" s="413"/>
      <c r="H942" s="413"/>
      <c r="I942" s="413"/>
      <c r="J942" s="413"/>
      <c r="K942" s="413"/>
      <c r="L942" s="413"/>
      <c r="M942" s="413"/>
      <c r="N942" s="413"/>
      <c r="O942" s="413"/>
      <c r="P942" s="413"/>
      <c r="Q942" s="413"/>
      <c r="R942" s="413"/>
      <c r="S942" s="413"/>
      <c r="T942" s="413"/>
      <c r="U942" s="413"/>
      <c r="V942" s="413"/>
      <c r="W942" s="413"/>
      <c r="X942" s="413"/>
    </row>
    <row r="943" ht="14.25" customHeight="1">
      <c r="A943" s="413"/>
      <c r="B943" s="413"/>
      <c r="C943" s="413"/>
      <c r="D943" s="413"/>
      <c r="E943" s="413"/>
      <c r="F943" s="413"/>
      <c r="G943" s="413"/>
      <c r="H943" s="413"/>
      <c r="I943" s="413"/>
      <c r="J943" s="413"/>
      <c r="K943" s="413"/>
      <c r="L943" s="413"/>
      <c r="M943" s="413"/>
      <c r="N943" s="413"/>
      <c r="O943" s="413"/>
      <c r="P943" s="413"/>
      <c r="Q943" s="413"/>
      <c r="R943" s="413"/>
      <c r="S943" s="413"/>
      <c r="T943" s="413"/>
      <c r="U943" s="413"/>
      <c r="V943" s="413"/>
      <c r="W943" s="413"/>
      <c r="X943" s="413"/>
    </row>
    <row r="944" ht="14.25" customHeight="1">
      <c r="A944" s="413"/>
      <c r="B944" s="413"/>
      <c r="C944" s="413"/>
      <c r="D944" s="413"/>
      <c r="E944" s="413"/>
      <c r="F944" s="413"/>
      <c r="G944" s="413"/>
      <c r="H944" s="413"/>
      <c r="I944" s="413"/>
      <c r="J944" s="413"/>
      <c r="K944" s="413"/>
      <c r="L944" s="413"/>
      <c r="M944" s="413"/>
      <c r="N944" s="413"/>
      <c r="O944" s="413"/>
      <c r="P944" s="413"/>
      <c r="Q944" s="413"/>
      <c r="R944" s="413"/>
      <c r="S944" s="413"/>
      <c r="T944" s="413"/>
      <c r="U944" s="413"/>
      <c r="V944" s="413"/>
      <c r="W944" s="413"/>
      <c r="X944" s="413"/>
    </row>
    <row r="945" ht="14.25" customHeight="1">
      <c r="A945" s="413"/>
      <c r="B945" s="413"/>
      <c r="C945" s="413"/>
      <c r="D945" s="413"/>
      <c r="E945" s="413"/>
      <c r="F945" s="413"/>
      <c r="G945" s="413"/>
      <c r="H945" s="413"/>
      <c r="I945" s="413"/>
      <c r="J945" s="413"/>
      <c r="K945" s="413"/>
      <c r="L945" s="413"/>
      <c r="M945" s="413"/>
      <c r="N945" s="413"/>
      <c r="O945" s="413"/>
      <c r="P945" s="413"/>
      <c r="Q945" s="413"/>
      <c r="R945" s="413"/>
      <c r="S945" s="413"/>
      <c r="T945" s="413"/>
      <c r="U945" s="413"/>
      <c r="V945" s="413"/>
      <c r="W945" s="413"/>
      <c r="X945" s="413"/>
    </row>
    <row r="946" ht="14.25" customHeight="1">
      <c r="A946" s="413"/>
      <c r="B946" s="413"/>
      <c r="C946" s="413"/>
      <c r="D946" s="413"/>
      <c r="E946" s="413"/>
      <c r="F946" s="413"/>
      <c r="G946" s="413"/>
      <c r="H946" s="413"/>
      <c r="I946" s="413"/>
      <c r="J946" s="413"/>
      <c r="K946" s="413"/>
      <c r="L946" s="413"/>
      <c r="M946" s="413"/>
      <c r="N946" s="413"/>
      <c r="O946" s="413"/>
      <c r="P946" s="413"/>
      <c r="Q946" s="413"/>
      <c r="R946" s="413"/>
      <c r="S946" s="413"/>
      <c r="T946" s="413"/>
      <c r="U946" s="413"/>
      <c r="V946" s="413"/>
      <c r="W946" s="413"/>
      <c r="X946" s="413"/>
    </row>
    <row r="947" ht="14.25" customHeight="1">
      <c r="A947" s="413"/>
      <c r="B947" s="413"/>
      <c r="C947" s="413"/>
      <c r="D947" s="413"/>
      <c r="E947" s="413"/>
      <c r="F947" s="413"/>
      <c r="G947" s="413"/>
      <c r="H947" s="413"/>
      <c r="I947" s="413"/>
      <c r="J947" s="413"/>
      <c r="K947" s="413"/>
      <c r="L947" s="413"/>
      <c r="M947" s="413"/>
      <c r="N947" s="413"/>
      <c r="O947" s="413"/>
      <c r="P947" s="413"/>
      <c r="Q947" s="413"/>
      <c r="R947" s="413"/>
      <c r="S947" s="413"/>
      <c r="T947" s="413"/>
      <c r="U947" s="413"/>
      <c r="V947" s="413"/>
      <c r="W947" s="413"/>
      <c r="X947" s="413"/>
    </row>
    <row r="948" ht="14.25" customHeight="1">
      <c r="A948" s="413"/>
      <c r="B948" s="413"/>
      <c r="C948" s="413"/>
      <c r="D948" s="413"/>
      <c r="E948" s="413"/>
      <c r="F948" s="413"/>
      <c r="G948" s="413"/>
      <c r="H948" s="413"/>
      <c r="I948" s="413"/>
      <c r="J948" s="413"/>
      <c r="K948" s="413"/>
      <c r="L948" s="413"/>
      <c r="M948" s="413"/>
      <c r="N948" s="413"/>
      <c r="O948" s="413"/>
      <c r="P948" s="413"/>
      <c r="Q948" s="413"/>
      <c r="R948" s="413"/>
      <c r="S948" s="413"/>
      <c r="T948" s="413"/>
      <c r="U948" s="413"/>
      <c r="V948" s="413"/>
      <c r="W948" s="413"/>
      <c r="X948" s="413"/>
    </row>
    <row r="949" ht="14.25" customHeight="1">
      <c r="A949" s="413"/>
      <c r="B949" s="413"/>
      <c r="C949" s="413"/>
      <c r="D949" s="413"/>
      <c r="E949" s="413"/>
      <c r="F949" s="413"/>
      <c r="G949" s="413"/>
      <c r="H949" s="413"/>
      <c r="I949" s="413"/>
      <c r="J949" s="413"/>
      <c r="K949" s="413"/>
      <c r="L949" s="413"/>
      <c r="M949" s="413"/>
      <c r="N949" s="413"/>
      <c r="O949" s="413"/>
      <c r="P949" s="413"/>
      <c r="Q949" s="413"/>
      <c r="R949" s="413"/>
      <c r="S949" s="413"/>
      <c r="T949" s="413"/>
      <c r="U949" s="413"/>
      <c r="V949" s="413"/>
      <c r="W949" s="413"/>
      <c r="X949" s="413"/>
    </row>
    <row r="950" ht="14.25" customHeight="1">
      <c r="A950" s="413"/>
      <c r="B950" s="413"/>
      <c r="C950" s="413"/>
      <c r="D950" s="413"/>
      <c r="E950" s="413"/>
      <c r="F950" s="413"/>
      <c r="G950" s="413"/>
      <c r="H950" s="413"/>
      <c r="I950" s="413"/>
      <c r="J950" s="413"/>
      <c r="K950" s="413"/>
      <c r="L950" s="413"/>
      <c r="M950" s="413"/>
      <c r="N950" s="413"/>
      <c r="O950" s="413"/>
      <c r="P950" s="413"/>
      <c r="Q950" s="413"/>
      <c r="R950" s="413"/>
      <c r="S950" s="413"/>
      <c r="T950" s="413"/>
      <c r="U950" s="413"/>
      <c r="V950" s="413"/>
      <c r="W950" s="413"/>
      <c r="X950" s="413"/>
    </row>
    <row r="951" ht="14.25" customHeight="1">
      <c r="A951" s="413"/>
      <c r="B951" s="413"/>
      <c r="C951" s="413"/>
      <c r="D951" s="413"/>
      <c r="E951" s="413"/>
      <c r="F951" s="413"/>
      <c r="G951" s="413"/>
      <c r="H951" s="413"/>
      <c r="I951" s="413"/>
      <c r="J951" s="413"/>
      <c r="K951" s="413"/>
      <c r="L951" s="413"/>
      <c r="M951" s="413"/>
      <c r="N951" s="413"/>
      <c r="O951" s="413"/>
      <c r="P951" s="413"/>
      <c r="Q951" s="413"/>
      <c r="R951" s="413"/>
      <c r="S951" s="413"/>
      <c r="T951" s="413"/>
      <c r="U951" s="413"/>
      <c r="V951" s="413"/>
      <c r="W951" s="413"/>
      <c r="X951" s="413"/>
    </row>
    <row r="952" ht="14.25" customHeight="1">
      <c r="A952" s="413"/>
      <c r="B952" s="413"/>
      <c r="C952" s="413"/>
      <c r="D952" s="413"/>
      <c r="E952" s="413"/>
      <c r="F952" s="413"/>
      <c r="G952" s="413"/>
      <c r="H952" s="413"/>
      <c r="I952" s="413"/>
      <c r="J952" s="413"/>
      <c r="K952" s="413"/>
      <c r="L952" s="413"/>
      <c r="M952" s="413"/>
      <c r="N952" s="413"/>
      <c r="O952" s="413"/>
      <c r="P952" s="413"/>
      <c r="Q952" s="413"/>
      <c r="R952" s="413"/>
      <c r="S952" s="413"/>
      <c r="T952" s="413"/>
      <c r="U952" s="413"/>
      <c r="V952" s="413"/>
      <c r="W952" s="413"/>
      <c r="X952" s="413"/>
    </row>
    <row r="953" ht="14.25" customHeight="1">
      <c r="A953" s="413"/>
      <c r="B953" s="413"/>
      <c r="C953" s="413"/>
      <c r="D953" s="413"/>
      <c r="E953" s="413"/>
      <c r="F953" s="413"/>
      <c r="G953" s="413"/>
      <c r="H953" s="413"/>
      <c r="I953" s="413"/>
      <c r="J953" s="413"/>
      <c r="K953" s="413"/>
      <c r="L953" s="413"/>
      <c r="M953" s="413"/>
      <c r="N953" s="413"/>
      <c r="O953" s="413"/>
      <c r="P953" s="413"/>
      <c r="Q953" s="413"/>
      <c r="R953" s="413"/>
      <c r="S953" s="413"/>
      <c r="T953" s="413"/>
      <c r="U953" s="413"/>
      <c r="V953" s="413"/>
      <c r="W953" s="413"/>
      <c r="X953" s="413"/>
    </row>
    <row r="954" ht="14.25" customHeight="1">
      <c r="A954" s="413"/>
      <c r="B954" s="413"/>
      <c r="C954" s="413"/>
      <c r="D954" s="413"/>
      <c r="E954" s="413"/>
      <c r="F954" s="413"/>
      <c r="G954" s="413"/>
      <c r="H954" s="413"/>
      <c r="I954" s="413"/>
      <c r="J954" s="413"/>
      <c r="K954" s="413"/>
      <c r="L954" s="413"/>
      <c r="M954" s="413"/>
      <c r="N954" s="413"/>
      <c r="O954" s="413"/>
      <c r="P954" s="413"/>
      <c r="Q954" s="413"/>
      <c r="R954" s="413"/>
      <c r="S954" s="413"/>
      <c r="T954" s="413"/>
      <c r="U954" s="413"/>
      <c r="V954" s="413"/>
      <c r="W954" s="413"/>
      <c r="X954" s="413"/>
    </row>
    <row r="955" ht="14.25" customHeight="1">
      <c r="A955" s="413"/>
      <c r="B955" s="413"/>
      <c r="C955" s="413"/>
      <c r="D955" s="413"/>
      <c r="E955" s="413"/>
      <c r="F955" s="413"/>
      <c r="G955" s="413"/>
      <c r="H955" s="413"/>
      <c r="I955" s="413"/>
      <c r="J955" s="413"/>
      <c r="K955" s="413"/>
      <c r="L955" s="413"/>
      <c r="M955" s="413"/>
      <c r="N955" s="413"/>
      <c r="O955" s="413"/>
      <c r="P955" s="413"/>
      <c r="Q955" s="413"/>
      <c r="R955" s="413"/>
      <c r="S955" s="413"/>
      <c r="T955" s="413"/>
      <c r="U955" s="413"/>
      <c r="V955" s="413"/>
      <c r="W955" s="413"/>
      <c r="X955" s="413"/>
    </row>
    <row r="956" ht="14.25" customHeight="1">
      <c r="A956" s="413"/>
      <c r="B956" s="413"/>
      <c r="C956" s="413"/>
      <c r="D956" s="413"/>
      <c r="E956" s="413"/>
      <c r="F956" s="413"/>
      <c r="G956" s="413"/>
      <c r="H956" s="413"/>
      <c r="I956" s="413"/>
      <c r="J956" s="413"/>
      <c r="K956" s="413"/>
      <c r="L956" s="413"/>
      <c r="M956" s="413"/>
      <c r="N956" s="413"/>
      <c r="O956" s="413"/>
      <c r="P956" s="413"/>
      <c r="Q956" s="413"/>
      <c r="R956" s="413"/>
      <c r="S956" s="413"/>
      <c r="T956" s="413"/>
      <c r="U956" s="413"/>
      <c r="V956" s="413"/>
      <c r="W956" s="413"/>
      <c r="X956" s="413"/>
    </row>
    <row r="957" ht="14.25" customHeight="1">
      <c r="A957" s="413"/>
      <c r="B957" s="413"/>
      <c r="C957" s="413"/>
      <c r="D957" s="413"/>
      <c r="E957" s="413"/>
      <c r="F957" s="413"/>
      <c r="G957" s="413"/>
      <c r="H957" s="413"/>
      <c r="I957" s="413"/>
      <c r="J957" s="413"/>
      <c r="K957" s="413"/>
      <c r="L957" s="413"/>
      <c r="M957" s="413"/>
      <c r="N957" s="413"/>
      <c r="O957" s="413"/>
      <c r="P957" s="413"/>
      <c r="Q957" s="413"/>
      <c r="R957" s="413"/>
      <c r="S957" s="413"/>
      <c r="T957" s="413"/>
      <c r="U957" s="413"/>
      <c r="V957" s="413"/>
      <c r="W957" s="413"/>
      <c r="X957" s="413"/>
    </row>
    <row r="958" ht="14.25" customHeight="1">
      <c r="A958" s="413"/>
      <c r="B958" s="413"/>
      <c r="C958" s="413"/>
      <c r="D958" s="413"/>
      <c r="E958" s="413"/>
      <c r="F958" s="413"/>
      <c r="G958" s="413"/>
      <c r="H958" s="413"/>
      <c r="I958" s="413"/>
      <c r="J958" s="413"/>
      <c r="K958" s="413"/>
      <c r="L958" s="413"/>
      <c r="M958" s="413"/>
      <c r="N958" s="413"/>
      <c r="O958" s="413"/>
      <c r="P958" s="413"/>
      <c r="Q958" s="413"/>
      <c r="R958" s="413"/>
      <c r="S958" s="413"/>
      <c r="T958" s="413"/>
      <c r="U958" s="413"/>
      <c r="V958" s="413"/>
      <c r="W958" s="413"/>
      <c r="X958" s="413"/>
    </row>
    <row r="959" ht="14.25" customHeight="1">
      <c r="A959" s="413"/>
      <c r="B959" s="413"/>
      <c r="C959" s="413"/>
      <c r="D959" s="413"/>
      <c r="E959" s="413"/>
      <c r="F959" s="413"/>
      <c r="G959" s="413"/>
      <c r="H959" s="413"/>
      <c r="I959" s="413"/>
      <c r="J959" s="413"/>
      <c r="K959" s="413"/>
      <c r="L959" s="413"/>
      <c r="M959" s="413"/>
      <c r="N959" s="413"/>
      <c r="O959" s="413"/>
      <c r="P959" s="413"/>
      <c r="Q959" s="413"/>
      <c r="R959" s="413"/>
      <c r="S959" s="413"/>
      <c r="T959" s="413"/>
      <c r="U959" s="413"/>
      <c r="V959" s="413"/>
      <c r="W959" s="413"/>
      <c r="X959" s="413"/>
    </row>
    <row r="960" ht="14.25" customHeight="1">
      <c r="A960" s="413"/>
      <c r="B960" s="413"/>
      <c r="C960" s="413"/>
      <c r="D960" s="413"/>
      <c r="E960" s="413"/>
      <c r="F960" s="413"/>
      <c r="G960" s="413"/>
      <c r="H960" s="413"/>
      <c r="I960" s="413"/>
      <c r="J960" s="413"/>
      <c r="K960" s="413"/>
      <c r="L960" s="413"/>
      <c r="M960" s="413"/>
      <c r="N960" s="413"/>
      <c r="O960" s="413"/>
      <c r="P960" s="413"/>
      <c r="Q960" s="413"/>
      <c r="R960" s="413"/>
      <c r="S960" s="413"/>
      <c r="T960" s="413"/>
      <c r="U960" s="413"/>
      <c r="V960" s="413"/>
      <c r="W960" s="413"/>
      <c r="X960" s="413"/>
    </row>
    <row r="961" ht="14.25" customHeight="1">
      <c r="A961" s="413"/>
      <c r="B961" s="413"/>
      <c r="C961" s="413"/>
      <c r="D961" s="413"/>
      <c r="E961" s="413"/>
      <c r="F961" s="413"/>
      <c r="G961" s="413"/>
      <c r="H961" s="413"/>
      <c r="I961" s="413"/>
      <c r="J961" s="413"/>
      <c r="K961" s="413"/>
      <c r="L961" s="413"/>
      <c r="M961" s="413"/>
      <c r="N961" s="413"/>
      <c r="O961" s="413"/>
      <c r="P961" s="413"/>
      <c r="Q961" s="413"/>
      <c r="R961" s="413"/>
      <c r="S961" s="413"/>
      <c r="T961" s="413"/>
      <c r="U961" s="413"/>
      <c r="V961" s="413"/>
      <c r="W961" s="413"/>
      <c r="X961" s="413"/>
    </row>
    <row r="962" ht="14.25" customHeight="1">
      <c r="A962" s="413"/>
      <c r="B962" s="413"/>
      <c r="C962" s="413"/>
      <c r="D962" s="413"/>
      <c r="E962" s="413"/>
      <c r="F962" s="413"/>
      <c r="G962" s="413"/>
      <c r="H962" s="413"/>
      <c r="I962" s="413"/>
      <c r="J962" s="413"/>
      <c r="K962" s="413"/>
      <c r="L962" s="413"/>
      <c r="M962" s="413"/>
      <c r="N962" s="413"/>
      <c r="O962" s="413"/>
      <c r="P962" s="413"/>
      <c r="Q962" s="413"/>
      <c r="R962" s="413"/>
      <c r="S962" s="413"/>
      <c r="T962" s="413"/>
      <c r="U962" s="413"/>
      <c r="V962" s="413"/>
      <c r="W962" s="413"/>
      <c r="X962" s="413"/>
    </row>
    <row r="963" ht="14.25" customHeight="1">
      <c r="A963" s="413"/>
      <c r="B963" s="413"/>
      <c r="C963" s="413"/>
      <c r="D963" s="413"/>
      <c r="E963" s="413"/>
      <c r="F963" s="413"/>
      <c r="G963" s="413"/>
      <c r="H963" s="413"/>
      <c r="I963" s="413"/>
      <c r="J963" s="413"/>
      <c r="K963" s="413"/>
      <c r="L963" s="413"/>
      <c r="M963" s="413"/>
      <c r="N963" s="413"/>
      <c r="O963" s="413"/>
      <c r="P963" s="413"/>
      <c r="Q963" s="413"/>
      <c r="R963" s="413"/>
      <c r="S963" s="413"/>
      <c r="T963" s="413"/>
      <c r="U963" s="413"/>
      <c r="V963" s="413"/>
      <c r="W963" s="413"/>
      <c r="X963" s="413"/>
    </row>
  </sheetData>
  <dataValidations count="1">
    <dataValidation type="list" allowBlank="1" showInputMessage="1" showErrorMessage="1" sqref="K3:K334">
      <formula1>"Neutral until evaluated,NA"</formula1>
    </dataValidation>
  </dataValidation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4.xml><?xml version="1.0" encoding="utf-8"?>
<worksheet xmlns:r="http://schemas.openxmlformats.org/officeDocument/2006/relationships" xmlns="http://schemas.openxmlformats.org/spreadsheetml/2006/main">
  <dimension ref="A1:AJ74"/>
  <sheetViews>
    <sheetView workbookViewId="0" showGridLines="0" defaultGridColor="1"/>
  </sheetViews>
  <sheetFormatPr defaultColWidth="8.625" defaultRowHeight="15.75" customHeight="1" outlineLevelRow="0" outlineLevelCol="0"/>
  <cols>
    <col min="1" max="1" width="52.75" style="420" customWidth="1"/>
    <col min="2" max="2" width="19.625" style="420" customWidth="1"/>
    <col min="3" max="3" width="2.625" style="420" customWidth="1"/>
    <col min="4" max="4" width="78.125" style="420" customWidth="1"/>
    <col min="5" max="5" width="2.625" style="420" customWidth="1"/>
    <col min="6" max="6" width="101.75" style="420" customWidth="1"/>
    <col min="7" max="7" width="2.625" style="420" customWidth="1"/>
    <col min="8" max="8" width="73" style="420" customWidth="1"/>
    <col min="9" max="9" width="2.625" style="420" customWidth="1"/>
    <col min="10" max="10" width="14.625" style="420" customWidth="1"/>
    <col min="11" max="11" width="2.625" style="420" customWidth="1"/>
    <col min="12" max="12" width="14.625" style="420" customWidth="1"/>
    <col min="13" max="13" width="2.625" style="420" customWidth="1"/>
    <col min="14" max="14" width="8.875" style="420" customWidth="1"/>
    <col min="15" max="15" width="40.125" style="420" customWidth="1"/>
    <col min="16" max="17" width="8.875" style="420" customWidth="1"/>
    <col min="18" max="34" hidden="1" width="8.625" style="420" customWidth="1"/>
    <col min="35" max="36" width="8.625" style="420" customWidth="1"/>
    <col min="37" max="16384" width="8.625" style="420" customWidth="1"/>
  </cols>
  <sheetData>
    <row r="1" ht="15.75" customHeight="1" hidden="1">
      <c r="A1" t="s" s="421">
        <v>3028</v>
      </c>
      <c r="B1" s="422"/>
      <c r="C1" s="423"/>
      <c r="D1" s="3"/>
      <c r="E1" s="423"/>
      <c r="F1" s="3"/>
      <c r="G1" s="423"/>
      <c r="H1" s="3"/>
      <c r="I1" s="423"/>
      <c r="J1" s="3"/>
      <c r="K1" s="423"/>
      <c r="L1" s="3"/>
      <c r="M1" s="423"/>
      <c r="N1" s="6"/>
      <c r="O1" s="7"/>
      <c r="P1" s="7"/>
      <c r="Q1" s="7"/>
      <c r="R1" s="7"/>
      <c r="S1" s="7"/>
      <c r="T1" s="7"/>
      <c r="U1" s="7"/>
      <c r="V1" s="7"/>
      <c r="W1" s="7"/>
      <c r="X1" s="7"/>
      <c r="Y1" s="7"/>
      <c r="Z1" s="7"/>
      <c r="AA1" s="7"/>
      <c r="AB1" s="7"/>
      <c r="AC1" s="7"/>
      <c r="AD1" s="7"/>
      <c r="AE1" s="7"/>
      <c r="AF1" s="7"/>
      <c r="AG1" s="7"/>
      <c r="AH1" s="7"/>
      <c r="AI1" s="8"/>
      <c r="AJ1" s="9"/>
    </row>
    <row r="2" ht="13.5" customHeight="1">
      <c r="A2" t="s" s="424">
        <v>3029</v>
      </c>
      <c r="B2" t="s" s="425">
        <v>3030</v>
      </c>
      <c r="C2" s="426"/>
      <c r="D2" t="s" s="427">
        <v>4</v>
      </c>
      <c r="E2" s="428"/>
      <c r="F2" t="s" s="427">
        <v>3031</v>
      </c>
      <c r="G2" s="428"/>
      <c r="H2" t="s" s="427">
        <v>3032</v>
      </c>
      <c r="I2" s="428"/>
      <c r="J2" t="s" s="427">
        <v>3033</v>
      </c>
      <c r="K2" s="428"/>
      <c r="L2" t="s" s="427">
        <v>3034</v>
      </c>
      <c r="M2" s="428"/>
      <c r="N2" t="s" s="429">
        <v>3035</v>
      </c>
      <c r="O2" s="7"/>
      <c r="P2" s="430"/>
      <c r="Q2" s="431"/>
      <c r="R2" s="431"/>
      <c r="S2" s="431"/>
      <c r="T2" s="431"/>
      <c r="U2" s="431"/>
      <c r="V2" s="431"/>
      <c r="W2" s="431"/>
      <c r="X2" s="431"/>
      <c r="Y2" s="431"/>
      <c r="Z2" s="431"/>
      <c r="AA2" s="431"/>
      <c r="AB2" s="431"/>
      <c r="AC2" s="431"/>
      <c r="AD2" s="431"/>
      <c r="AE2" s="431"/>
      <c r="AF2" s="431"/>
      <c r="AG2" s="431"/>
      <c r="AH2" s="431"/>
      <c r="AI2" s="18"/>
      <c r="AJ2" s="19"/>
    </row>
    <row r="3" ht="13.5" customHeight="1">
      <c r="A3" t="s" s="432">
        <v>3036</v>
      </c>
      <c r="B3" t="s" s="433">
        <v>3037</v>
      </c>
      <c r="C3" s="434"/>
      <c r="D3" t="s" s="435">
        <v>5</v>
      </c>
      <c r="E3" s="434"/>
      <c r="F3" t="s" s="435">
        <v>959</v>
      </c>
      <c r="G3" s="434"/>
      <c r="H3" t="s" s="436">
        <v>3038</v>
      </c>
      <c r="I3" s="437"/>
      <c r="J3" t="s" s="435">
        <v>47</v>
      </c>
      <c r="K3" s="434"/>
      <c r="L3" t="s" s="435">
        <v>3039</v>
      </c>
      <c r="M3" s="434"/>
      <c r="N3" t="s" s="438">
        <v>1221</v>
      </c>
      <c r="O3" t="s" s="439">
        <v>3040</v>
      </c>
      <c r="P3" t="s" s="440">
        <v>3041</v>
      </c>
      <c r="Q3" s="7"/>
      <c r="R3" s="7"/>
      <c r="S3" s="7"/>
      <c r="T3" s="7"/>
      <c r="U3" s="7"/>
      <c r="V3" s="7"/>
      <c r="W3" s="7"/>
      <c r="X3" s="7"/>
      <c r="Y3" s="7"/>
      <c r="Z3" s="7"/>
      <c r="AA3" s="7"/>
      <c r="AB3" s="7"/>
      <c r="AC3" s="7"/>
      <c r="AD3" s="7"/>
      <c r="AE3" s="7"/>
      <c r="AF3" s="7"/>
      <c r="AG3" s="7"/>
      <c r="AH3" s="7"/>
      <c r="AI3" s="28"/>
      <c r="AJ3" s="29"/>
    </row>
    <row r="4" ht="13.5" customHeight="1">
      <c r="A4" t="s" s="432">
        <v>3042</v>
      </c>
      <c r="B4" t="s" s="433">
        <v>3043</v>
      </c>
      <c r="C4" s="434"/>
      <c r="D4" t="s" s="435">
        <v>6</v>
      </c>
      <c r="E4" s="434"/>
      <c r="F4" t="s" s="435">
        <v>960</v>
      </c>
      <c r="G4" s="434"/>
      <c r="H4" t="s" s="435">
        <v>1212</v>
      </c>
      <c r="I4" s="434"/>
      <c r="J4" t="s" s="435">
        <v>59</v>
      </c>
      <c r="K4" s="434"/>
      <c r="L4" t="s" s="435">
        <v>2757</v>
      </c>
      <c r="M4" s="434"/>
      <c r="N4" t="s" s="441">
        <v>3044</v>
      </c>
      <c r="O4" t="s" s="432">
        <v>12</v>
      </c>
      <c r="P4" s="442">
        <f>COUNTIF('(backend scoring)'!$B1:$B964,$N4)</f>
        <v>9</v>
      </c>
      <c r="Q4" s="7"/>
      <c r="R4" s="7"/>
      <c r="S4" s="7"/>
      <c r="T4" s="7"/>
      <c r="U4" s="7"/>
      <c r="V4" s="7"/>
      <c r="W4" s="7"/>
      <c r="X4" s="7"/>
      <c r="Y4" s="7"/>
      <c r="Z4" s="7"/>
      <c r="AA4" s="7"/>
      <c r="AB4" s="7"/>
      <c r="AC4" s="7"/>
      <c r="AD4" s="7"/>
      <c r="AE4" s="7"/>
      <c r="AF4" s="7"/>
      <c r="AG4" s="7"/>
      <c r="AH4" s="7"/>
      <c r="AI4" s="28"/>
      <c r="AJ4" s="29"/>
    </row>
    <row r="5" ht="13.5" customHeight="1">
      <c r="A5" t="s" s="432">
        <v>609</v>
      </c>
      <c r="B5" t="s" s="433">
        <v>3045</v>
      </c>
      <c r="C5" s="434"/>
      <c r="D5" t="s" s="435">
        <v>7</v>
      </c>
      <c r="E5" s="434"/>
      <c r="F5" t="s" s="435">
        <v>961</v>
      </c>
      <c r="G5" s="434"/>
      <c r="H5" t="s" s="435">
        <v>1213</v>
      </c>
      <c r="I5" s="434"/>
      <c r="J5" t="s" s="435">
        <v>148</v>
      </c>
      <c r="K5" s="434"/>
      <c r="L5" t="s" s="435">
        <v>3046</v>
      </c>
      <c r="M5" s="434"/>
      <c r="N5" t="s" s="441">
        <v>986</v>
      </c>
      <c r="O5" t="s" s="432">
        <v>40</v>
      </c>
      <c r="P5" s="442">
        <f>COUNTIF('(backend scoring)'!$B1:$B964,$N5)</f>
        <v>5</v>
      </c>
      <c r="Q5" s="7"/>
      <c r="R5" s="7"/>
      <c r="S5" s="7"/>
      <c r="T5" s="7"/>
      <c r="U5" s="7"/>
      <c r="V5" s="7"/>
      <c r="W5" s="7"/>
      <c r="X5" s="7"/>
      <c r="Y5" s="7"/>
      <c r="Z5" s="7"/>
      <c r="AA5" s="7"/>
      <c r="AB5" s="7"/>
      <c r="AC5" s="7"/>
      <c r="AD5" s="7"/>
      <c r="AE5" s="7"/>
      <c r="AF5" s="7"/>
      <c r="AG5" s="7"/>
      <c r="AH5" s="7"/>
      <c r="AI5" s="28"/>
      <c r="AJ5" s="29"/>
    </row>
    <row r="6" ht="13.5" customHeight="1">
      <c r="A6" t="s" s="432">
        <v>738</v>
      </c>
      <c r="B6" t="s" s="433">
        <v>3047</v>
      </c>
      <c r="C6" s="434"/>
      <c r="D6" t="s" s="435">
        <v>8</v>
      </c>
      <c r="E6" s="434"/>
      <c r="F6" t="s" s="435">
        <v>962</v>
      </c>
      <c r="G6" s="434"/>
      <c r="H6" s="3"/>
      <c r="I6" s="434"/>
      <c r="J6" s="3"/>
      <c r="K6" s="434"/>
      <c r="L6" t="s" s="435">
        <v>3048</v>
      </c>
      <c r="M6" s="434"/>
      <c r="N6" t="s" s="441">
        <v>3049</v>
      </c>
      <c r="O6" t="s" s="432">
        <v>65</v>
      </c>
      <c r="P6" s="442">
        <f>COUNTIF('(backend scoring)'!$B1:$B964,$N6)</f>
        <v>8</v>
      </c>
      <c r="Q6" s="7"/>
      <c r="R6" s="7"/>
      <c r="S6" s="7"/>
      <c r="T6" s="7"/>
      <c r="U6" s="7"/>
      <c r="V6" s="7"/>
      <c r="W6" s="7"/>
      <c r="X6" s="7"/>
      <c r="Y6" s="7"/>
      <c r="Z6" s="7"/>
      <c r="AA6" s="7"/>
      <c r="AB6" s="7"/>
      <c r="AC6" s="7"/>
      <c r="AD6" s="7"/>
      <c r="AE6" s="7"/>
      <c r="AF6" s="7"/>
      <c r="AG6" s="7"/>
      <c r="AH6" s="7"/>
      <c r="AI6" s="28"/>
      <c r="AJ6" s="29"/>
    </row>
    <row r="7" ht="13.5" customHeight="1">
      <c r="A7" t="s" s="432">
        <v>629</v>
      </c>
      <c r="B7" t="s" s="433">
        <v>3050</v>
      </c>
      <c r="C7" s="434"/>
      <c r="D7" t="s" s="435">
        <v>9</v>
      </c>
      <c r="E7" s="434"/>
      <c r="F7" t="s" s="435">
        <v>963</v>
      </c>
      <c r="G7" s="434"/>
      <c r="H7" s="3"/>
      <c r="I7" s="434"/>
      <c r="J7" t="s" s="435">
        <v>3051</v>
      </c>
      <c r="K7" s="434"/>
      <c r="L7" t="s" s="435">
        <v>3052</v>
      </c>
      <c r="M7" s="434"/>
      <c r="N7" t="s" s="441">
        <v>988</v>
      </c>
      <c r="O7" t="s" s="432">
        <v>102</v>
      </c>
      <c r="P7" s="442">
        <f>COUNTIF('(backend scoring)'!$B1:$B964,$N7)</f>
        <v>7</v>
      </c>
      <c r="Q7" s="7"/>
      <c r="R7" s="7"/>
      <c r="S7" s="7"/>
      <c r="T7" s="7"/>
      <c r="U7" s="7"/>
      <c r="V7" s="7"/>
      <c r="W7" s="7"/>
      <c r="X7" s="7"/>
      <c r="Y7" s="7"/>
      <c r="Z7" s="7"/>
      <c r="AA7" s="7"/>
      <c r="AB7" s="7"/>
      <c r="AC7" s="7"/>
      <c r="AD7" s="7"/>
      <c r="AE7" s="7"/>
      <c r="AF7" s="7"/>
      <c r="AG7" s="7"/>
      <c r="AH7" s="7"/>
      <c r="AI7" s="28"/>
      <c r="AJ7" s="29"/>
    </row>
    <row r="8" ht="13.5" customHeight="1">
      <c r="A8" t="s" s="432">
        <v>689</v>
      </c>
      <c r="B8" t="s" s="433">
        <v>3053</v>
      </c>
      <c r="C8" s="434"/>
      <c r="D8" t="s" s="435">
        <v>10</v>
      </c>
      <c r="E8" s="434"/>
      <c r="F8" t="s" s="435">
        <v>964</v>
      </c>
      <c r="G8" s="434"/>
      <c r="H8" s="3"/>
      <c r="I8" s="434"/>
      <c r="J8" t="s" s="435">
        <v>3054</v>
      </c>
      <c r="K8" s="434"/>
      <c r="L8" t="s" s="435">
        <v>3055</v>
      </c>
      <c r="M8" s="434"/>
      <c r="N8" t="s" s="441">
        <v>1018</v>
      </c>
      <c r="O8" t="s" s="432">
        <v>551</v>
      </c>
      <c r="P8" s="442">
        <f>COUNTIF('(backend scoring)'!$B1:$B964,$N8)</f>
        <v>18</v>
      </c>
      <c r="Q8" s="7"/>
      <c r="R8" s="7"/>
      <c r="S8" s="7"/>
      <c r="T8" s="7"/>
      <c r="U8" s="7"/>
      <c r="V8" s="7"/>
      <c r="W8" s="7"/>
      <c r="X8" s="7"/>
      <c r="Y8" s="7"/>
      <c r="Z8" s="7"/>
      <c r="AA8" s="7"/>
      <c r="AB8" s="7"/>
      <c r="AC8" s="7"/>
      <c r="AD8" s="7"/>
      <c r="AE8" s="7"/>
      <c r="AF8" s="7"/>
      <c r="AG8" s="7"/>
      <c r="AH8" s="7"/>
      <c r="AI8" s="28"/>
      <c r="AJ8" s="29"/>
    </row>
    <row r="9" ht="13.5" customHeight="1">
      <c r="A9" t="s" s="432">
        <v>715</v>
      </c>
      <c r="B9" t="s" s="433">
        <v>3056</v>
      </c>
      <c r="C9" s="434"/>
      <c r="D9" t="s" s="435">
        <v>11</v>
      </c>
      <c r="E9" s="434"/>
      <c r="F9" s="3"/>
      <c r="G9" s="434"/>
      <c r="H9" s="3"/>
      <c r="I9" s="434"/>
      <c r="J9" s="3"/>
      <c r="K9" s="434"/>
      <c r="L9" t="s" s="435">
        <v>2791</v>
      </c>
      <c r="M9" s="434"/>
      <c r="N9" t="s" s="441">
        <v>990</v>
      </c>
      <c r="O9" t="s" s="432">
        <v>124</v>
      </c>
      <c r="P9" s="442">
        <f>COUNTIF('(backend scoring)'!$B1:$B964,$N9)</f>
        <v>5</v>
      </c>
      <c r="Q9" s="7"/>
      <c r="R9" s="7"/>
      <c r="S9" s="7"/>
      <c r="T9" s="7"/>
      <c r="U9" s="7"/>
      <c r="V9" s="7"/>
      <c r="W9" s="7"/>
      <c r="X9" s="7"/>
      <c r="Y9" s="7"/>
      <c r="Z9" s="7"/>
      <c r="AA9" s="7"/>
      <c r="AB9" s="7"/>
      <c r="AC9" s="7"/>
      <c r="AD9" s="7"/>
      <c r="AE9" s="7"/>
      <c r="AF9" s="7"/>
      <c r="AG9" s="7"/>
      <c r="AH9" s="7"/>
      <c r="AI9" s="28"/>
      <c r="AJ9" s="29"/>
    </row>
    <row r="10" ht="13.5" customHeight="1">
      <c r="A10" t="s" s="432">
        <v>3057</v>
      </c>
      <c r="B10" t="s" s="433">
        <v>3058</v>
      </c>
      <c r="C10" s="434"/>
      <c r="D10" s="3"/>
      <c r="E10" s="434"/>
      <c r="F10" s="3"/>
      <c r="G10" s="434"/>
      <c r="H10" s="3"/>
      <c r="I10" s="434"/>
      <c r="J10" s="3"/>
      <c r="K10" s="434"/>
      <c r="L10" s="3"/>
      <c r="M10" s="434"/>
      <c r="N10" t="s" s="441">
        <v>1010</v>
      </c>
      <c r="O10" t="s" s="432">
        <v>606</v>
      </c>
      <c r="P10" s="442">
        <f>COUNTIF('(backend scoring)'!$B1:$B964,$N10)</f>
        <v>9</v>
      </c>
      <c r="Q10" s="7"/>
      <c r="R10" s="7"/>
      <c r="S10" s="7"/>
      <c r="T10" s="7"/>
      <c r="U10" s="7"/>
      <c r="V10" s="7"/>
      <c r="W10" s="7"/>
      <c r="X10" s="7"/>
      <c r="Y10" s="7"/>
      <c r="Z10" s="7"/>
      <c r="AA10" s="7"/>
      <c r="AB10" s="7"/>
      <c r="AC10" s="7"/>
      <c r="AD10" s="7"/>
      <c r="AE10" s="7"/>
      <c r="AF10" s="7"/>
      <c r="AG10" s="7"/>
      <c r="AH10" s="7"/>
      <c r="AI10" s="28"/>
      <c r="AJ10" s="29"/>
    </row>
    <row r="11" ht="13.5" customHeight="1">
      <c r="A11" t="s" s="432">
        <v>3059</v>
      </c>
      <c r="B11" t="s" s="433">
        <v>3060</v>
      </c>
      <c r="C11" s="434"/>
      <c r="D11" s="3"/>
      <c r="E11" s="434"/>
      <c r="F11" s="3"/>
      <c r="G11" s="434"/>
      <c r="H11" s="3"/>
      <c r="I11" s="434"/>
      <c r="J11" t="s" s="435">
        <v>2016</v>
      </c>
      <c r="K11" s="434"/>
      <c r="L11" s="3"/>
      <c r="M11" s="434"/>
      <c r="N11" t="s" s="441">
        <v>1000</v>
      </c>
      <c r="O11" t="s" s="432">
        <v>375</v>
      </c>
      <c r="P11" s="442">
        <f>COUNTIF('(backend scoring)'!$B1:$B964,$N11)</f>
        <v>14</v>
      </c>
      <c r="Q11" s="7"/>
      <c r="R11" s="7"/>
      <c r="S11" s="7"/>
      <c r="T11" s="7"/>
      <c r="U11" s="7"/>
      <c r="V11" s="7"/>
      <c r="W11" s="7"/>
      <c r="X11" s="7"/>
      <c r="Y11" s="7"/>
      <c r="Z11" s="7"/>
      <c r="AA11" s="7"/>
      <c r="AB11" s="7"/>
      <c r="AC11" s="7"/>
      <c r="AD11" s="7"/>
      <c r="AE11" s="7"/>
      <c r="AF11" s="7"/>
      <c r="AG11" s="7"/>
      <c r="AH11" s="7"/>
      <c r="AI11" s="28"/>
      <c r="AJ11" s="29"/>
    </row>
    <row r="12" ht="13.5" customHeight="1">
      <c r="A12" t="s" s="432">
        <v>3061</v>
      </c>
      <c r="B12" t="s" s="433">
        <v>3062</v>
      </c>
      <c r="C12" s="434"/>
      <c r="D12" s="3"/>
      <c r="E12" s="434"/>
      <c r="F12" s="3"/>
      <c r="G12" s="434"/>
      <c r="H12" s="3"/>
      <c r="I12" s="434"/>
      <c r="J12" t="s" s="435">
        <v>2070</v>
      </c>
      <c r="K12" s="434"/>
      <c r="L12" s="3"/>
      <c r="M12" s="434"/>
      <c r="N12" t="s" s="441">
        <v>996</v>
      </c>
      <c r="O12" t="s" s="432">
        <v>250</v>
      </c>
      <c r="P12" s="442">
        <f>COUNTIF('(backend scoring)'!$B1:$B964,$N12)</f>
        <v>18</v>
      </c>
      <c r="Q12" s="7"/>
      <c r="R12" s="7"/>
      <c r="S12" s="7"/>
      <c r="T12" s="7"/>
      <c r="U12" s="7"/>
      <c r="V12" s="7"/>
      <c r="W12" s="7"/>
      <c r="X12" s="7"/>
      <c r="Y12" s="7"/>
      <c r="Z12" s="7"/>
      <c r="AA12" s="7"/>
      <c r="AB12" s="7"/>
      <c r="AC12" s="7"/>
      <c r="AD12" s="7"/>
      <c r="AE12" s="7"/>
      <c r="AF12" s="7"/>
      <c r="AG12" s="7"/>
      <c r="AH12" s="7"/>
      <c r="AI12" s="28"/>
      <c r="AJ12" s="29"/>
    </row>
    <row r="13" ht="13.5" customHeight="1">
      <c r="A13" t="s" s="432">
        <v>3063</v>
      </c>
      <c r="B13" t="s" s="433">
        <v>3064</v>
      </c>
      <c r="C13" s="434"/>
      <c r="D13" s="3"/>
      <c r="E13" s="434"/>
      <c r="F13" s="3"/>
      <c r="G13" s="434"/>
      <c r="H13" s="3"/>
      <c r="I13" s="434"/>
      <c r="J13" t="s" s="435">
        <v>2021</v>
      </c>
      <c r="K13" s="434"/>
      <c r="L13" s="3"/>
      <c r="M13" s="434"/>
      <c r="N13" t="s" s="441">
        <v>992</v>
      </c>
      <c r="O13" t="s" s="432">
        <v>141</v>
      </c>
      <c r="P13" s="442">
        <f>COUNTIF('(backend scoring)'!$B1:$B964,$N13)</f>
        <v>16</v>
      </c>
      <c r="Q13" s="7"/>
      <c r="R13" s="7"/>
      <c r="S13" s="7"/>
      <c r="T13" s="7"/>
      <c r="U13" s="7"/>
      <c r="V13" s="7"/>
      <c r="W13" s="7"/>
      <c r="X13" s="7"/>
      <c r="Y13" s="7"/>
      <c r="Z13" s="7"/>
      <c r="AA13" s="7"/>
      <c r="AB13" s="7"/>
      <c r="AC13" s="7"/>
      <c r="AD13" s="7"/>
      <c r="AE13" s="7"/>
      <c r="AF13" s="7"/>
      <c r="AG13" s="7"/>
      <c r="AH13" s="7"/>
      <c r="AI13" s="28"/>
      <c r="AJ13" s="29"/>
    </row>
    <row r="14" ht="13.5" customHeight="1">
      <c r="A14" t="s" s="432">
        <v>2041</v>
      </c>
      <c r="B14" t="s" s="433">
        <v>3065</v>
      </c>
      <c r="C14" s="434"/>
      <c r="D14" s="3"/>
      <c r="E14" s="434"/>
      <c r="F14" s="3"/>
      <c r="G14" s="434"/>
      <c r="H14" s="3"/>
      <c r="I14" s="434"/>
      <c r="J14" t="s" s="435">
        <v>3066</v>
      </c>
      <c r="K14" s="434"/>
      <c r="L14" s="3"/>
      <c r="M14" s="434"/>
      <c r="N14" t="s" s="441">
        <v>998</v>
      </c>
      <c r="O14" t="s" s="432">
        <v>306</v>
      </c>
      <c r="P14" s="442">
        <f>COUNTIF('(backend scoring)'!$B1:$B964,$N14)</f>
        <v>23</v>
      </c>
      <c r="Q14" s="7"/>
      <c r="R14" s="7"/>
      <c r="S14" s="7"/>
      <c r="T14" s="7"/>
      <c r="U14" s="7"/>
      <c r="V14" s="7"/>
      <c r="W14" s="7"/>
      <c r="X14" s="7"/>
      <c r="Y14" s="7"/>
      <c r="Z14" s="7"/>
      <c r="AA14" s="7"/>
      <c r="AB14" s="7"/>
      <c r="AC14" s="7"/>
      <c r="AD14" s="7"/>
      <c r="AE14" s="7"/>
      <c r="AF14" s="7"/>
      <c r="AG14" s="7"/>
      <c r="AH14" s="7"/>
      <c r="AI14" s="28"/>
      <c r="AJ14" s="29"/>
    </row>
    <row r="15" ht="13.5" customHeight="1">
      <c r="A15" t="s" s="432">
        <v>2040</v>
      </c>
      <c r="B15" t="s" s="433">
        <v>3067</v>
      </c>
      <c r="C15" s="434"/>
      <c r="D15" s="3"/>
      <c r="E15" s="434"/>
      <c r="F15" s="3"/>
      <c r="G15" s="434"/>
      <c r="H15" s="3"/>
      <c r="I15" s="434"/>
      <c r="J15" s="3"/>
      <c r="K15" s="434"/>
      <c r="L15" s="3"/>
      <c r="M15" s="434"/>
      <c r="N15" t="s" s="441">
        <v>1002</v>
      </c>
      <c r="O15" t="s" s="432">
        <v>428</v>
      </c>
      <c r="P15" s="442">
        <f>COUNTIF('(backend scoring)'!$B1:$B964,$N15)</f>
        <v>16</v>
      </c>
      <c r="Q15" s="7"/>
      <c r="R15" s="7"/>
      <c r="S15" s="7"/>
      <c r="T15" s="7"/>
      <c r="U15" s="7"/>
      <c r="V15" s="7"/>
      <c r="W15" s="7"/>
      <c r="X15" s="7"/>
      <c r="Y15" s="7"/>
      <c r="Z15" s="7"/>
      <c r="AA15" s="7"/>
      <c r="AB15" s="7"/>
      <c r="AC15" s="7"/>
      <c r="AD15" s="7"/>
      <c r="AE15" s="7"/>
      <c r="AF15" s="7"/>
      <c r="AG15" s="7"/>
      <c r="AH15" s="7"/>
      <c r="AI15" s="28"/>
      <c r="AJ15" s="29"/>
    </row>
    <row r="16" ht="13.5" customHeight="1">
      <c r="A16" t="s" s="432">
        <v>3068</v>
      </c>
      <c r="B16" t="s" s="433">
        <v>3069</v>
      </c>
      <c r="C16" s="434"/>
      <c r="D16" s="3"/>
      <c r="E16" s="434"/>
      <c r="F16" s="3"/>
      <c r="G16" s="434"/>
      <c r="H16" s="3"/>
      <c r="I16" s="434"/>
      <c r="J16" s="3"/>
      <c r="K16" s="434"/>
      <c r="L16" s="3"/>
      <c r="M16" s="434"/>
      <c r="N16" t="s" s="441">
        <v>1004</v>
      </c>
      <c r="O16" t="s" s="432">
        <v>482</v>
      </c>
      <c r="P16" s="442">
        <f>COUNTIF('(backend scoring)'!$B1:$B964,$N16)</f>
        <v>11</v>
      </c>
      <c r="Q16" s="7"/>
      <c r="R16" s="7"/>
      <c r="S16" s="7"/>
      <c r="T16" s="7"/>
      <c r="U16" s="7"/>
      <c r="V16" s="7"/>
      <c r="W16" s="7"/>
      <c r="X16" s="7"/>
      <c r="Y16" s="7"/>
      <c r="Z16" s="7"/>
      <c r="AA16" s="7"/>
      <c r="AB16" s="7"/>
      <c r="AC16" s="7"/>
      <c r="AD16" s="7"/>
      <c r="AE16" s="7"/>
      <c r="AF16" s="7"/>
      <c r="AG16" s="7"/>
      <c r="AH16" s="7"/>
      <c r="AI16" s="28"/>
      <c r="AJ16" s="29"/>
    </row>
    <row r="17" ht="13.5" customHeight="1">
      <c r="A17" t="s" s="432">
        <v>3070</v>
      </c>
      <c r="B17" t="s" s="433">
        <v>3071</v>
      </c>
      <c r="C17" s="434"/>
      <c r="D17" s="3"/>
      <c r="E17" s="434"/>
      <c r="F17" s="3"/>
      <c r="G17" s="434"/>
      <c r="H17" s="3"/>
      <c r="I17" s="434"/>
      <c r="J17" t="s" s="435">
        <v>3072</v>
      </c>
      <c r="K17" s="434"/>
      <c r="L17" s="3"/>
      <c r="M17" s="434"/>
      <c r="N17" t="s" s="441">
        <v>994</v>
      </c>
      <c r="O17" t="s" s="432">
        <v>200</v>
      </c>
      <c r="P17" s="442">
        <f>COUNTIF('(backend scoring)'!$B1:$B964,$N17)</f>
        <v>15</v>
      </c>
      <c r="Q17" s="7"/>
      <c r="R17" s="7"/>
      <c r="S17" s="7"/>
      <c r="T17" s="7"/>
      <c r="U17" s="7"/>
      <c r="V17" s="7"/>
      <c r="W17" s="7"/>
      <c r="X17" s="7"/>
      <c r="Y17" s="7"/>
      <c r="Z17" s="7"/>
      <c r="AA17" s="7"/>
      <c r="AB17" s="7"/>
      <c r="AC17" s="7"/>
      <c r="AD17" s="7"/>
      <c r="AE17" s="7"/>
      <c r="AF17" s="7"/>
      <c r="AG17" s="7"/>
      <c r="AH17" s="7"/>
      <c r="AI17" s="28"/>
      <c r="AJ17" s="29"/>
    </row>
    <row r="18" ht="13.5" customHeight="1">
      <c r="A18" t="s" s="432">
        <v>3073</v>
      </c>
      <c r="B18" t="s" s="433">
        <v>3074</v>
      </c>
      <c r="C18" s="434"/>
      <c r="D18" s="3"/>
      <c r="E18" s="434"/>
      <c r="F18" s="3"/>
      <c r="G18" s="434"/>
      <c r="H18" s="3"/>
      <c r="I18" s="434"/>
      <c r="J18" t="s" s="435">
        <v>3075</v>
      </c>
      <c r="K18" s="434"/>
      <c r="L18" s="3"/>
      <c r="M18" s="434"/>
      <c r="N18" t="s" s="441">
        <v>1006</v>
      </c>
      <c r="O18" t="s" s="432">
        <v>514</v>
      </c>
      <c r="P18" s="442">
        <f>COUNTIF('(backend scoring)'!$B1:$B964,$N18)</f>
        <v>4</v>
      </c>
      <c r="Q18" s="7"/>
      <c r="R18" s="7"/>
      <c r="S18" s="7"/>
      <c r="T18" s="7"/>
      <c r="U18" s="7"/>
      <c r="V18" s="7"/>
      <c r="W18" s="7"/>
      <c r="X18" s="7"/>
      <c r="Y18" s="7"/>
      <c r="Z18" s="7"/>
      <c r="AA18" s="7"/>
      <c r="AB18" s="7"/>
      <c r="AC18" s="7"/>
      <c r="AD18" s="7"/>
      <c r="AE18" s="7"/>
      <c r="AF18" s="7"/>
      <c r="AG18" s="7"/>
      <c r="AH18" s="7"/>
      <c r="AI18" s="28"/>
      <c r="AJ18" s="29"/>
    </row>
    <row r="19" ht="13.5" customHeight="1">
      <c r="A19" t="s" s="432">
        <v>3076</v>
      </c>
      <c r="B19" t="s" s="433">
        <v>3077</v>
      </c>
      <c r="C19" s="434"/>
      <c r="D19" s="3"/>
      <c r="E19" s="434"/>
      <c r="F19" s="3"/>
      <c r="G19" s="434"/>
      <c r="H19" s="3"/>
      <c r="I19" s="434"/>
      <c r="J19" t="s" s="435">
        <v>3078</v>
      </c>
      <c r="K19" s="434"/>
      <c r="L19" s="3"/>
      <c r="M19" s="434"/>
      <c r="N19" t="s" s="441">
        <v>1008</v>
      </c>
      <c r="O19" t="s" s="432">
        <v>528</v>
      </c>
      <c r="P19" s="442">
        <f>COUNTIF('(backend scoring)'!$B1:$B964,$N19)</f>
        <v>6</v>
      </c>
      <c r="Q19" s="7"/>
      <c r="R19" s="7"/>
      <c r="S19" s="7"/>
      <c r="T19" s="7"/>
      <c r="U19" s="7"/>
      <c r="V19" s="7"/>
      <c r="W19" s="7"/>
      <c r="X19" s="7"/>
      <c r="Y19" s="7"/>
      <c r="Z19" s="7"/>
      <c r="AA19" s="7"/>
      <c r="AB19" s="7"/>
      <c r="AC19" s="7"/>
      <c r="AD19" s="7"/>
      <c r="AE19" s="7"/>
      <c r="AF19" s="7"/>
      <c r="AG19" s="7"/>
      <c r="AH19" s="7"/>
      <c r="AI19" s="28"/>
      <c r="AJ19" s="29"/>
    </row>
    <row r="20" ht="13.5" customHeight="1">
      <c r="A20" t="s" s="432">
        <v>3079</v>
      </c>
      <c r="B20" t="s" s="433">
        <v>3080</v>
      </c>
      <c r="C20" s="434"/>
      <c r="D20" s="3"/>
      <c r="E20" s="434"/>
      <c r="F20" s="3"/>
      <c r="G20" s="434"/>
      <c r="H20" s="3"/>
      <c r="I20" s="434"/>
      <c r="J20" t="s" s="435">
        <v>3081</v>
      </c>
      <c r="K20" s="434"/>
      <c r="L20" s="3"/>
      <c r="M20" s="434"/>
      <c r="N20" t="s" s="441">
        <v>1012</v>
      </c>
      <c r="O20" t="s" s="432">
        <v>626</v>
      </c>
      <c r="P20" s="442">
        <f>COUNTIF('(backend scoring)'!$B1:$B964,$N20)</f>
        <v>29</v>
      </c>
      <c r="Q20" s="7"/>
      <c r="R20" s="7"/>
      <c r="S20" s="7"/>
      <c r="T20" s="7"/>
      <c r="U20" s="7"/>
      <c r="V20" s="7"/>
      <c r="W20" s="7"/>
      <c r="X20" s="7"/>
      <c r="Y20" s="7"/>
      <c r="Z20" s="7"/>
      <c r="AA20" s="7"/>
      <c r="AB20" s="7"/>
      <c r="AC20" s="7"/>
      <c r="AD20" s="7"/>
      <c r="AE20" s="7"/>
      <c r="AF20" s="7"/>
      <c r="AG20" s="7"/>
      <c r="AH20" s="7"/>
      <c r="AI20" s="28"/>
      <c r="AJ20" s="29"/>
    </row>
    <row r="21" ht="13.5" customHeight="1">
      <c r="A21" t="s" s="432">
        <v>3082</v>
      </c>
      <c r="B21" t="s" s="433">
        <v>3083</v>
      </c>
      <c r="C21" s="434"/>
      <c r="D21" s="3"/>
      <c r="E21" s="434"/>
      <c r="F21" s="3"/>
      <c r="G21" s="434"/>
      <c r="H21" s="3"/>
      <c r="I21" s="434"/>
      <c r="J21" t="s" s="435">
        <v>3084</v>
      </c>
      <c r="K21" s="434"/>
      <c r="L21" s="3"/>
      <c r="M21" s="434"/>
      <c r="N21" t="s" s="441">
        <v>1014</v>
      </c>
      <c r="O21" t="s" s="432">
        <v>686</v>
      </c>
      <c r="P21" s="442">
        <f>COUNTIF('(backend scoring)'!$B1:$B964,$N21)</f>
        <v>12</v>
      </c>
      <c r="Q21" s="7"/>
      <c r="R21" s="7"/>
      <c r="S21" s="7"/>
      <c r="T21" s="7"/>
      <c r="U21" s="7"/>
      <c r="V21" s="7"/>
      <c r="W21" s="7"/>
      <c r="X21" s="7"/>
      <c r="Y21" s="7"/>
      <c r="Z21" s="7"/>
      <c r="AA21" s="7"/>
      <c r="AB21" s="7"/>
      <c r="AC21" s="7"/>
      <c r="AD21" s="7"/>
      <c r="AE21" s="7"/>
      <c r="AF21" s="7"/>
      <c r="AG21" s="7"/>
      <c r="AH21" s="7"/>
      <c r="AI21" s="28"/>
      <c r="AJ21" s="29"/>
    </row>
    <row r="22" ht="13.5" customHeight="1">
      <c r="A22" t="s" s="432">
        <v>3085</v>
      </c>
      <c r="B22" t="s" s="433">
        <v>3086</v>
      </c>
      <c r="C22" s="434"/>
      <c r="D22" s="3"/>
      <c r="E22" s="434"/>
      <c r="F22" s="3"/>
      <c r="G22" s="434"/>
      <c r="H22" s="3"/>
      <c r="I22" s="434"/>
      <c r="J22" t="s" s="435">
        <v>3087</v>
      </c>
      <c r="K22" s="434"/>
      <c r="L22" s="3"/>
      <c r="M22" s="434"/>
      <c r="N22" t="s" s="441">
        <v>1016</v>
      </c>
      <c r="O22" t="s" s="432">
        <v>712</v>
      </c>
      <c r="P22" s="442">
        <f>COUNTIF('(backend scoring)'!$B1:$B964,$N22)</f>
        <v>10</v>
      </c>
      <c r="Q22" s="7"/>
      <c r="R22" s="7"/>
      <c r="S22" s="7"/>
      <c r="T22" s="7"/>
      <c r="U22" s="7"/>
      <c r="V22" s="7"/>
      <c r="W22" s="7"/>
      <c r="X22" s="7"/>
      <c r="Y22" s="7"/>
      <c r="Z22" s="7"/>
      <c r="AA22" s="7"/>
      <c r="AB22" s="7"/>
      <c r="AC22" s="7"/>
      <c r="AD22" s="7"/>
      <c r="AE22" s="7"/>
      <c r="AF22" s="7"/>
      <c r="AG22" s="7"/>
      <c r="AH22" s="7"/>
      <c r="AI22" s="28"/>
      <c r="AJ22" s="29"/>
    </row>
    <row r="23" ht="13.5" customHeight="1">
      <c r="A23" t="s" s="432">
        <v>3088</v>
      </c>
      <c r="B23" t="s" s="433">
        <v>3089</v>
      </c>
      <c r="C23" s="434"/>
      <c r="D23" s="3"/>
      <c r="E23" s="434"/>
      <c r="F23" s="3"/>
      <c r="G23" s="434"/>
      <c r="H23" s="3"/>
      <c r="I23" s="434"/>
      <c r="J23" t="s" s="435">
        <v>431</v>
      </c>
      <c r="K23" s="434"/>
      <c r="L23" s="3"/>
      <c r="M23" s="434"/>
      <c r="N23" t="s" s="441">
        <v>1314</v>
      </c>
      <c r="O23" t="s" s="432">
        <v>811</v>
      </c>
      <c r="P23" s="442">
        <f>COUNTIF('(backend scoring)'!$B1:$B964,$N23)</f>
        <v>5</v>
      </c>
      <c r="Q23" s="7"/>
      <c r="R23" s="7"/>
      <c r="S23" s="7"/>
      <c r="T23" s="7"/>
      <c r="U23" s="7"/>
      <c r="V23" s="7"/>
      <c r="W23" s="7"/>
      <c r="X23" s="7"/>
      <c r="Y23" s="7"/>
      <c r="Z23" s="7"/>
      <c r="AA23" s="7"/>
      <c r="AB23" s="7"/>
      <c r="AC23" s="7"/>
      <c r="AD23" s="7"/>
      <c r="AE23" s="7"/>
      <c r="AF23" s="7"/>
      <c r="AG23" s="7"/>
      <c r="AH23" s="7"/>
      <c r="AI23" s="28"/>
      <c r="AJ23" s="29"/>
    </row>
    <row r="24" ht="13.5" customHeight="1">
      <c r="A24" t="s" s="432">
        <v>3090</v>
      </c>
      <c r="B24" t="s" s="433">
        <v>3091</v>
      </c>
      <c r="C24" s="434"/>
      <c r="D24" s="3"/>
      <c r="E24" s="434"/>
      <c r="F24" s="3"/>
      <c r="G24" s="434"/>
      <c r="H24" s="3"/>
      <c r="I24" s="434"/>
      <c r="J24" s="3"/>
      <c r="K24" s="434"/>
      <c r="L24" s="3"/>
      <c r="M24" s="434"/>
      <c r="N24" t="s" s="441">
        <v>1316</v>
      </c>
      <c r="O24" t="s" s="432">
        <v>822</v>
      </c>
      <c r="P24" s="442">
        <f>COUNTIF('(backend scoring)'!$B1:$B964,$N24)</f>
        <v>4</v>
      </c>
      <c r="Q24" s="7"/>
      <c r="R24" s="7"/>
      <c r="S24" s="7"/>
      <c r="T24" s="7"/>
      <c r="U24" s="7"/>
      <c r="V24" s="7"/>
      <c r="W24" s="7"/>
      <c r="X24" s="7"/>
      <c r="Y24" s="7"/>
      <c r="Z24" s="7"/>
      <c r="AA24" s="7"/>
      <c r="AB24" s="7"/>
      <c r="AC24" s="7"/>
      <c r="AD24" s="7"/>
      <c r="AE24" s="7"/>
      <c r="AF24" s="7"/>
      <c r="AG24" s="7"/>
      <c r="AH24" s="7"/>
      <c r="AI24" s="28"/>
      <c r="AJ24" s="29"/>
    </row>
    <row r="25" ht="13.5" customHeight="1">
      <c r="A25" t="s" s="432">
        <v>3092</v>
      </c>
      <c r="B25" t="s" s="433">
        <v>3093</v>
      </c>
      <c r="C25" s="434"/>
      <c r="D25" s="3"/>
      <c r="E25" s="434"/>
      <c r="F25" s="3"/>
      <c r="G25" s="434"/>
      <c r="H25" s="3"/>
      <c r="I25" s="434"/>
      <c r="J25" s="3"/>
      <c r="K25" s="434"/>
      <c r="L25" s="3"/>
      <c r="M25" s="434"/>
      <c r="N25" t="s" s="441">
        <v>1318</v>
      </c>
      <c r="O25" t="s" s="432">
        <v>833</v>
      </c>
      <c r="P25" s="442">
        <f>COUNTIF('(backend scoring)'!$B1:$B964,$N25)</f>
        <v>3</v>
      </c>
      <c r="Q25" s="7"/>
      <c r="R25" s="7"/>
      <c r="S25" s="7"/>
      <c r="T25" s="7"/>
      <c r="U25" s="7"/>
      <c r="V25" s="7"/>
      <c r="W25" s="7"/>
      <c r="X25" s="7"/>
      <c r="Y25" s="7"/>
      <c r="Z25" s="7"/>
      <c r="AA25" s="7"/>
      <c r="AB25" s="7"/>
      <c r="AC25" s="7"/>
      <c r="AD25" s="7"/>
      <c r="AE25" s="7"/>
      <c r="AF25" s="7"/>
      <c r="AG25" s="7"/>
      <c r="AH25" s="7"/>
      <c r="AI25" s="28"/>
      <c r="AJ25" s="29"/>
    </row>
    <row r="26" ht="13.5" customHeight="1">
      <c r="A26" t="s" s="432">
        <v>467</v>
      </c>
      <c r="B26" t="s" s="433">
        <v>3094</v>
      </c>
      <c r="C26" s="434"/>
      <c r="D26" s="3"/>
      <c r="E26" s="434"/>
      <c r="F26" s="3"/>
      <c r="G26" s="434"/>
      <c r="H26" s="3"/>
      <c r="I26" s="434"/>
      <c r="J26" s="3"/>
      <c r="K26" s="434"/>
      <c r="L26" s="3"/>
      <c r="M26" s="434"/>
      <c r="N26" t="s" s="441">
        <v>1320</v>
      </c>
      <c r="O26" t="s" s="432">
        <v>841</v>
      </c>
      <c r="P26" s="442">
        <f>COUNTIF('(backend scoring)'!$B1:$B964,$N26)</f>
        <v>2</v>
      </c>
      <c r="Q26" s="7"/>
      <c r="R26" s="7"/>
      <c r="S26" s="7"/>
      <c r="T26" s="7"/>
      <c r="U26" s="7"/>
      <c r="V26" s="7"/>
      <c r="W26" s="7"/>
      <c r="X26" s="7"/>
      <c r="Y26" s="7"/>
      <c r="Z26" s="7"/>
      <c r="AA26" s="7"/>
      <c r="AB26" s="7"/>
      <c r="AC26" s="7"/>
      <c r="AD26" s="7"/>
      <c r="AE26" s="7"/>
      <c r="AF26" s="7"/>
      <c r="AG26" s="7"/>
      <c r="AH26" s="7"/>
      <c r="AI26" s="28"/>
      <c r="AJ26" s="29"/>
    </row>
    <row r="27" ht="15.75" customHeight="1">
      <c r="A27" t="s" s="432">
        <v>3095</v>
      </c>
      <c r="B27" s="422"/>
      <c r="C27" s="434"/>
      <c r="D27" s="3"/>
      <c r="E27" s="434"/>
      <c r="F27" s="3"/>
      <c r="G27" s="434"/>
      <c r="H27" s="3"/>
      <c r="I27" s="434"/>
      <c r="J27" t="s" s="435">
        <v>3096</v>
      </c>
      <c r="K27" s="434"/>
      <c r="L27" s="3"/>
      <c r="M27" s="434"/>
      <c r="N27" t="s" s="441">
        <v>1322</v>
      </c>
      <c r="O27" t="s" s="432">
        <v>846</v>
      </c>
      <c r="P27" s="442">
        <f>COUNTIF('(backend scoring)'!$B1:$B964,$N27)</f>
        <v>2</v>
      </c>
      <c r="Q27" s="7"/>
      <c r="R27" s="7"/>
      <c r="S27" s="7"/>
      <c r="T27" s="7"/>
      <c r="U27" s="7"/>
      <c r="V27" s="7"/>
      <c r="W27" s="7"/>
      <c r="X27" s="7"/>
      <c r="Y27" s="7"/>
      <c r="Z27" s="7"/>
      <c r="AA27" s="7"/>
      <c r="AB27" s="7"/>
      <c r="AC27" s="7"/>
      <c r="AD27" s="7"/>
      <c r="AE27" s="7"/>
      <c r="AF27" s="7"/>
      <c r="AG27" s="7"/>
      <c r="AH27" s="7"/>
      <c r="AI27" s="28"/>
      <c r="AJ27" s="29"/>
    </row>
    <row r="28" ht="15.75" customHeight="1">
      <c r="A28" t="s" s="432">
        <v>301</v>
      </c>
      <c r="B28" s="422"/>
      <c r="C28" s="434"/>
      <c r="D28" s="3"/>
      <c r="E28" s="434"/>
      <c r="F28" s="3"/>
      <c r="G28" s="434"/>
      <c r="H28" s="3"/>
      <c r="I28" s="434"/>
      <c r="J28" t="s" s="435">
        <v>1996</v>
      </c>
      <c r="K28" s="434"/>
      <c r="L28" s="3"/>
      <c r="M28" s="434"/>
      <c r="N28" t="s" s="441">
        <v>1324</v>
      </c>
      <c r="O28" t="s" s="432">
        <v>851</v>
      </c>
      <c r="P28" s="442">
        <f>COUNTIF('(backend scoring)'!$B1:$B964,$N28)</f>
        <v>8</v>
      </c>
      <c r="Q28" s="7"/>
      <c r="R28" s="7"/>
      <c r="S28" s="7"/>
      <c r="T28" s="7"/>
      <c r="U28" s="7"/>
      <c r="V28" s="7"/>
      <c r="W28" s="7"/>
      <c r="X28" s="7"/>
      <c r="Y28" s="7"/>
      <c r="Z28" s="7"/>
      <c r="AA28" s="7"/>
      <c r="AB28" s="7"/>
      <c r="AC28" s="7"/>
      <c r="AD28" s="7"/>
      <c r="AE28" s="7"/>
      <c r="AF28" s="7"/>
      <c r="AG28" s="7"/>
      <c r="AH28" s="7"/>
      <c r="AI28" s="28"/>
      <c r="AJ28" s="29"/>
    </row>
    <row r="29" ht="15.75" customHeight="1">
      <c r="A29" s="7"/>
      <c r="B29" s="422"/>
      <c r="C29" s="434"/>
      <c r="D29" s="3"/>
      <c r="E29" s="434"/>
      <c r="F29" s="3"/>
      <c r="G29" s="434"/>
      <c r="H29" s="3"/>
      <c r="I29" s="434"/>
      <c r="J29" s="3"/>
      <c r="K29" s="434"/>
      <c r="L29" s="3"/>
      <c r="M29" s="434"/>
      <c r="N29" t="s" s="441">
        <v>1326</v>
      </c>
      <c r="O29" t="s" s="432">
        <v>869</v>
      </c>
      <c r="P29" s="442">
        <f>COUNTIF('(backend scoring)'!$B1:$B964,$N29)</f>
        <v>13</v>
      </c>
      <c r="Q29" s="7"/>
      <c r="R29" s="7"/>
      <c r="S29" s="7"/>
      <c r="T29" s="7"/>
      <c r="U29" s="7"/>
      <c r="V29" s="7"/>
      <c r="W29" s="7"/>
      <c r="X29" s="7"/>
      <c r="Y29" s="7"/>
      <c r="Z29" s="7"/>
      <c r="AA29" s="7"/>
      <c r="AB29" s="7"/>
      <c r="AC29" s="7"/>
      <c r="AD29" s="7"/>
      <c r="AE29" s="7"/>
      <c r="AF29" s="7"/>
      <c r="AG29" s="7"/>
      <c r="AH29" s="7"/>
      <c r="AI29" s="28"/>
      <c r="AJ29" s="29"/>
    </row>
    <row r="30" ht="15.75" customHeight="1">
      <c r="A30" s="7"/>
      <c r="B30" s="422"/>
      <c r="C30" s="434"/>
      <c r="D30" s="3"/>
      <c r="E30" s="434"/>
      <c r="F30" s="3"/>
      <c r="G30" s="434"/>
      <c r="H30" s="3"/>
      <c r="I30" s="434"/>
      <c r="J30" s="3"/>
      <c r="K30" s="434"/>
      <c r="L30" s="3"/>
      <c r="M30" s="434"/>
      <c r="N30" t="s" s="441">
        <v>1328</v>
      </c>
      <c r="O30" t="s" s="432">
        <v>897</v>
      </c>
      <c r="P30" s="442">
        <f>COUNTIF('(backend scoring)'!$B1:$B964,$N30)</f>
        <v>5</v>
      </c>
      <c r="Q30" s="7"/>
      <c r="R30" s="7"/>
      <c r="S30" s="7"/>
      <c r="T30" s="7"/>
      <c r="U30" s="7"/>
      <c r="V30" s="7"/>
      <c r="W30" s="7"/>
      <c r="X30" s="7"/>
      <c r="Y30" s="7"/>
      <c r="Z30" s="7"/>
      <c r="AA30" s="7"/>
      <c r="AB30" s="7"/>
      <c r="AC30" s="7"/>
      <c r="AD30" s="7"/>
      <c r="AE30" s="7"/>
      <c r="AF30" s="7"/>
      <c r="AG30" s="7"/>
      <c r="AH30" s="7"/>
      <c r="AI30" s="28"/>
      <c r="AJ30" s="29"/>
    </row>
    <row r="31" ht="15.75" customHeight="1">
      <c r="A31" s="7"/>
      <c r="B31" s="422"/>
      <c r="C31" s="434"/>
      <c r="D31" s="3"/>
      <c r="E31" s="434"/>
      <c r="F31" s="3"/>
      <c r="G31" s="434"/>
      <c r="H31" s="3"/>
      <c r="I31" s="434"/>
      <c r="J31" s="3"/>
      <c r="K31" s="434"/>
      <c r="L31" s="3"/>
      <c r="M31" s="434"/>
      <c r="N31" t="s" s="441">
        <v>1330</v>
      </c>
      <c r="O31" t="s" s="432">
        <v>908</v>
      </c>
      <c r="P31" s="442">
        <f>COUNTIF('(backend scoring)'!$B1:$B964,$N31)</f>
        <v>15</v>
      </c>
      <c r="Q31" s="7"/>
      <c r="R31" s="7"/>
      <c r="S31" s="7"/>
      <c r="T31" s="7"/>
      <c r="U31" s="7"/>
      <c r="V31" s="7"/>
      <c r="W31" s="7"/>
      <c r="X31" s="7"/>
      <c r="Y31" s="7"/>
      <c r="Z31" s="7"/>
      <c r="AA31" s="7"/>
      <c r="AB31" s="7"/>
      <c r="AC31" s="7"/>
      <c r="AD31" s="7"/>
      <c r="AE31" s="7"/>
      <c r="AF31" s="7"/>
      <c r="AG31" s="7"/>
      <c r="AH31" s="7"/>
      <c r="AI31" s="28"/>
      <c r="AJ31" s="29"/>
    </row>
    <row r="32" ht="15.75" customHeight="1">
      <c r="A32" t="s" s="432">
        <f>LEFT($A$3,21)</f>
        <v>3097</v>
      </c>
      <c r="B32" s="422"/>
      <c r="C32" s="434"/>
      <c r="D32" s="3"/>
      <c r="E32" s="434"/>
      <c r="F32" s="3"/>
      <c r="G32" s="434"/>
      <c r="H32" s="3"/>
      <c r="I32" s="434"/>
      <c r="J32" s="3"/>
      <c r="K32" s="434"/>
      <c r="L32" s="3"/>
      <c r="M32" s="434"/>
      <c r="N32" t="s" s="441">
        <v>1332</v>
      </c>
      <c r="O32" t="s" s="432">
        <v>939</v>
      </c>
      <c r="P32" s="442">
        <f>COUNTIF('(backend scoring)'!$B1:$B964,$N32)</f>
        <v>8</v>
      </c>
      <c r="Q32" s="7"/>
      <c r="R32" s="7"/>
      <c r="S32" s="7"/>
      <c r="T32" s="7"/>
      <c r="U32" s="7"/>
      <c r="V32" s="7"/>
      <c r="W32" s="7"/>
      <c r="X32" s="7"/>
      <c r="Y32" s="7"/>
      <c r="Z32" s="7"/>
      <c r="AA32" s="7"/>
      <c r="AB32" s="7"/>
      <c r="AC32" s="7"/>
      <c r="AD32" s="7"/>
      <c r="AE32" s="7"/>
      <c r="AF32" s="7"/>
      <c r="AG32" s="7"/>
      <c r="AH32" s="7"/>
      <c r="AI32" s="28"/>
      <c r="AJ32" s="29"/>
    </row>
    <row r="33" ht="15.75" customHeight="1">
      <c r="A33" t="s" s="432">
        <v>1168</v>
      </c>
      <c r="B33" s="422"/>
      <c r="C33" s="434"/>
      <c r="D33" s="3"/>
      <c r="E33" s="434"/>
      <c r="F33" s="3"/>
      <c r="G33" s="434"/>
      <c r="H33" s="3"/>
      <c r="I33" s="434"/>
      <c r="J33" s="3"/>
      <c r="K33" s="434"/>
      <c r="L33" s="3"/>
      <c r="M33" s="434"/>
      <c r="N33" t="s" s="441">
        <v>3098</v>
      </c>
      <c r="O33" t="s" s="432">
        <v>735</v>
      </c>
      <c r="P33" s="442">
        <f>COUNTIF('(backend scoring)'!$B1:$B964,$N33)</f>
        <v>2</v>
      </c>
      <c r="Q33" s="7"/>
      <c r="R33" s="7"/>
      <c r="S33" s="7"/>
      <c r="T33" s="7"/>
      <c r="U33" s="7"/>
      <c r="V33" s="7"/>
      <c r="W33" s="7"/>
      <c r="X33" s="7"/>
      <c r="Y33" s="7"/>
      <c r="Z33" s="7"/>
      <c r="AA33" s="7"/>
      <c r="AB33" s="7"/>
      <c r="AC33" s="7"/>
      <c r="AD33" s="7"/>
      <c r="AE33" s="7"/>
      <c r="AF33" s="7"/>
      <c r="AG33" s="7"/>
      <c r="AH33" s="7"/>
      <c r="AI33" s="28"/>
      <c r="AJ33" s="29"/>
    </row>
    <row r="34" ht="15.75" customHeight="1">
      <c r="A34" s="7"/>
      <c r="B34" s="422"/>
      <c r="C34" s="434"/>
      <c r="D34" s="3"/>
      <c r="E34" s="434"/>
      <c r="F34" s="3"/>
      <c r="G34" s="434"/>
      <c r="H34" s="3"/>
      <c r="I34" s="434"/>
      <c r="J34" s="3"/>
      <c r="K34" s="434"/>
      <c r="L34" s="3"/>
      <c r="M34" s="434"/>
      <c r="N34" t="s" s="441">
        <v>3099</v>
      </c>
      <c r="O34" t="s" s="432">
        <v>741</v>
      </c>
      <c r="P34" s="442">
        <f>COUNTIF('(backend scoring)'!$B1:$B964,$N34)</f>
        <v>5</v>
      </c>
      <c r="Q34" s="7"/>
      <c r="R34" s="7"/>
      <c r="S34" s="7"/>
      <c r="T34" s="7"/>
      <c r="U34" s="7"/>
      <c r="V34" s="7"/>
      <c r="W34" s="7"/>
      <c r="X34" s="7"/>
      <c r="Y34" s="7"/>
      <c r="Z34" s="7"/>
      <c r="AA34" s="7"/>
      <c r="AB34" s="7"/>
      <c r="AC34" s="7"/>
      <c r="AD34" s="7"/>
      <c r="AE34" s="7"/>
      <c r="AF34" s="7"/>
      <c r="AG34" s="7"/>
      <c r="AH34" s="7"/>
      <c r="AI34" s="28"/>
      <c r="AJ34" s="29"/>
    </row>
    <row r="35" ht="15.75" customHeight="1">
      <c r="A35" s="7"/>
      <c r="B35" s="422"/>
      <c r="C35" s="434"/>
      <c r="D35" s="3"/>
      <c r="E35" s="434"/>
      <c r="F35" s="3"/>
      <c r="G35" s="434"/>
      <c r="H35" s="3"/>
      <c r="I35" s="434"/>
      <c r="J35" s="3"/>
      <c r="K35" s="434"/>
      <c r="L35" s="3"/>
      <c r="M35" s="434"/>
      <c r="N35" t="s" s="441">
        <v>3100</v>
      </c>
      <c r="O35" t="s" s="432">
        <v>752</v>
      </c>
      <c r="P35" s="442">
        <f>COUNTIF('(backend scoring)'!$B1:$B964,$N35)</f>
        <v>5</v>
      </c>
      <c r="Q35" s="7"/>
      <c r="R35" s="7"/>
      <c r="S35" s="7"/>
      <c r="T35" s="7"/>
      <c r="U35" s="7"/>
      <c r="V35" s="7"/>
      <c r="W35" s="7"/>
      <c r="X35" s="7"/>
      <c r="Y35" s="7"/>
      <c r="Z35" s="7"/>
      <c r="AA35" s="7"/>
      <c r="AB35" s="7"/>
      <c r="AC35" s="7"/>
      <c r="AD35" s="7"/>
      <c r="AE35" s="7"/>
      <c r="AF35" s="7"/>
      <c r="AG35" s="7"/>
      <c r="AH35" s="7"/>
      <c r="AI35" s="28"/>
      <c r="AJ35" s="29"/>
    </row>
    <row r="36" ht="15.75" customHeight="1">
      <c r="A36" t="s" s="432">
        <v>2</v>
      </c>
      <c r="B36" s="422"/>
      <c r="C36" s="434"/>
      <c r="D36" s="3"/>
      <c r="E36" s="434"/>
      <c r="F36" s="3"/>
      <c r="G36" s="434"/>
      <c r="H36" s="3"/>
      <c r="I36" s="434"/>
      <c r="J36" s="3"/>
      <c r="K36" s="434"/>
      <c r="L36" s="3"/>
      <c r="M36" s="434"/>
      <c r="N36" t="s" s="441">
        <v>3101</v>
      </c>
      <c r="O36" t="s" s="432">
        <v>763</v>
      </c>
      <c r="P36" s="442">
        <f>COUNTIF('(backend scoring)'!$B1:$B964,$N36)</f>
        <v>5</v>
      </c>
      <c r="Q36" s="7"/>
      <c r="R36" s="7"/>
      <c r="S36" s="7"/>
      <c r="T36" s="7"/>
      <c r="U36" s="7"/>
      <c r="V36" s="7"/>
      <c r="W36" s="7"/>
      <c r="X36" s="7"/>
      <c r="Y36" s="7"/>
      <c r="Z36" s="7"/>
      <c r="AA36" s="7"/>
      <c r="AB36" s="7"/>
      <c r="AC36" s="7"/>
      <c r="AD36" s="7"/>
      <c r="AE36" s="7"/>
      <c r="AF36" s="7"/>
      <c r="AG36" s="7"/>
      <c r="AH36" s="7"/>
      <c r="AI36" s="28"/>
      <c r="AJ36" s="29"/>
    </row>
    <row r="37" ht="15.75" customHeight="1">
      <c r="A37" s="7"/>
      <c r="B37" s="422"/>
      <c r="C37" s="434"/>
      <c r="D37" s="3"/>
      <c r="E37" s="434"/>
      <c r="F37" s="3"/>
      <c r="G37" s="434"/>
      <c r="H37" s="3"/>
      <c r="I37" s="434"/>
      <c r="J37" s="3"/>
      <c r="K37" s="434"/>
      <c r="L37" s="3"/>
      <c r="M37" s="434"/>
      <c r="N37" t="s" s="441">
        <v>3102</v>
      </c>
      <c r="O37" t="s" s="432">
        <v>774</v>
      </c>
      <c r="P37" s="442">
        <f>COUNTIF('(backend scoring)'!$B1:$B964,$N37)</f>
        <v>8</v>
      </c>
      <c r="Q37" s="7"/>
      <c r="R37" s="7"/>
      <c r="S37" s="7"/>
      <c r="T37" s="7"/>
      <c r="U37" s="7"/>
      <c r="V37" s="7"/>
      <c r="W37" s="7"/>
      <c r="X37" s="7"/>
      <c r="Y37" s="7"/>
      <c r="Z37" s="7"/>
      <c r="AA37" s="7"/>
      <c r="AB37" s="7"/>
      <c r="AC37" s="7"/>
      <c r="AD37" s="7"/>
      <c r="AE37" s="7"/>
      <c r="AF37" s="7"/>
      <c r="AG37" s="7"/>
      <c r="AH37" s="7"/>
      <c r="AI37" s="28"/>
      <c r="AJ37" s="29"/>
    </row>
    <row r="38" ht="15.75" customHeight="1">
      <c r="A38" s="7"/>
      <c r="B38" s="422"/>
      <c r="C38" s="434"/>
      <c r="D38" s="3"/>
      <c r="E38" s="434"/>
      <c r="F38" s="3"/>
      <c r="G38" s="434"/>
      <c r="H38" s="3"/>
      <c r="I38" s="434"/>
      <c r="J38" s="3"/>
      <c r="K38" s="434"/>
      <c r="L38" s="3"/>
      <c r="M38" s="434"/>
      <c r="N38" t="s" s="441">
        <v>3103</v>
      </c>
      <c r="O38" t="s" s="432">
        <v>791</v>
      </c>
      <c r="P38" s="442">
        <f>COUNTIF('(backend scoring)'!$B1:$B964,$N38)</f>
        <v>6</v>
      </c>
      <c r="Q38" s="7"/>
      <c r="R38" s="7"/>
      <c r="S38" s="7"/>
      <c r="T38" s="7"/>
      <c r="U38" s="7"/>
      <c r="V38" s="7"/>
      <c r="W38" s="7"/>
      <c r="X38" s="7"/>
      <c r="Y38" s="7"/>
      <c r="Z38" s="7"/>
      <c r="AA38" s="7"/>
      <c r="AB38" s="7"/>
      <c r="AC38" s="7"/>
      <c r="AD38" s="7"/>
      <c r="AE38" s="7"/>
      <c r="AF38" s="7"/>
      <c r="AG38" s="7"/>
      <c r="AH38" s="7"/>
      <c r="AI38" s="28"/>
      <c r="AJ38" s="29"/>
    </row>
    <row r="39" ht="15.75" customHeight="1">
      <c r="A39" t="s" s="443">
        <v>804</v>
      </c>
      <c r="B39" s="422"/>
      <c r="C39" s="434"/>
      <c r="D39" s="3"/>
      <c r="E39" s="434"/>
      <c r="F39" s="3"/>
      <c r="G39" s="434"/>
      <c r="H39" s="3"/>
      <c r="I39" s="434"/>
      <c r="J39" s="3"/>
      <c r="K39" s="434"/>
      <c r="L39" s="3"/>
      <c r="M39" s="434"/>
      <c r="N39" s="6"/>
      <c r="O39" s="7"/>
      <c r="P39" s="7"/>
      <c r="Q39" s="7"/>
      <c r="R39" s="7"/>
      <c r="S39" s="7"/>
      <c r="T39" s="7"/>
      <c r="U39" s="7"/>
      <c r="V39" s="7"/>
      <c r="W39" s="7"/>
      <c r="X39" s="7"/>
      <c r="Y39" s="7"/>
      <c r="Z39" s="7"/>
      <c r="AA39" s="7"/>
      <c r="AB39" s="7"/>
      <c r="AC39" s="7"/>
      <c r="AD39" s="7"/>
      <c r="AE39" s="7"/>
      <c r="AF39" s="7"/>
      <c r="AG39" s="7"/>
      <c r="AH39" s="7"/>
      <c r="AI39" s="28"/>
      <c r="AJ39" s="29"/>
    </row>
    <row r="40" ht="15.75" customHeight="1" hidden="1">
      <c r="A40" s="7"/>
      <c r="B40" s="422"/>
      <c r="C40" s="434"/>
      <c r="D40" s="3"/>
      <c r="E40" s="434"/>
      <c r="F40" s="3"/>
      <c r="G40" s="434"/>
      <c r="H40" s="3"/>
      <c r="I40" s="434"/>
      <c r="J40" s="3"/>
      <c r="K40" s="434"/>
      <c r="L40" s="3"/>
      <c r="M40" s="434"/>
      <c r="N40" s="6"/>
      <c r="O40" s="7"/>
      <c r="P40" s="7"/>
      <c r="Q40" s="7"/>
      <c r="R40" s="7"/>
      <c r="S40" s="7"/>
      <c r="T40" s="7"/>
      <c r="U40" s="7"/>
      <c r="V40" s="7"/>
      <c r="W40" s="7"/>
      <c r="X40" s="7"/>
      <c r="Y40" s="7"/>
      <c r="Z40" s="7"/>
      <c r="AA40" s="7"/>
      <c r="AB40" s="7"/>
      <c r="AC40" s="7"/>
      <c r="AD40" s="7"/>
      <c r="AE40" s="7"/>
      <c r="AF40" s="7"/>
      <c r="AG40" s="7"/>
      <c r="AH40" s="7"/>
      <c r="AI40" s="28"/>
      <c r="AJ40" s="29"/>
    </row>
    <row r="41" ht="15.75" customHeight="1" hidden="1">
      <c r="A41" s="7"/>
      <c r="B41" s="422"/>
      <c r="C41" s="434"/>
      <c r="D41" s="3"/>
      <c r="E41" s="434"/>
      <c r="F41" s="3"/>
      <c r="G41" s="434"/>
      <c r="H41" s="3"/>
      <c r="I41" s="434"/>
      <c r="J41" s="3"/>
      <c r="K41" s="434"/>
      <c r="L41" s="3"/>
      <c r="M41" s="434"/>
      <c r="N41" s="6"/>
      <c r="O41" s="7"/>
      <c r="P41" s="7"/>
      <c r="Q41" s="7"/>
      <c r="R41" s="7"/>
      <c r="S41" s="7"/>
      <c r="T41" s="7"/>
      <c r="U41" s="7"/>
      <c r="V41" s="7"/>
      <c r="W41" s="7"/>
      <c r="X41" s="7"/>
      <c r="Y41" s="7"/>
      <c r="Z41" s="7"/>
      <c r="AA41" s="7"/>
      <c r="AB41" s="7"/>
      <c r="AC41" s="7"/>
      <c r="AD41" s="7"/>
      <c r="AE41" s="7"/>
      <c r="AF41" s="7"/>
      <c r="AG41" s="7"/>
      <c r="AH41" s="7"/>
      <c r="AI41" s="28"/>
      <c r="AJ41" s="29"/>
    </row>
    <row r="42" ht="15.75" customHeight="1" hidden="1">
      <c r="A42" s="444"/>
      <c r="B42" s="422"/>
      <c r="C42" s="434"/>
      <c r="D42" s="3"/>
      <c r="E42" s="434"/>
      <c r="F42" s="3"/>
      <c r="G42" s="434"/>
      <c r="H42" s="3"/>
      <c r="I42" s="434"/>
      <c r="J42" s="3"/>
      <c r="K42" s="434"/>
      <c r="L42" s="3"/>
      <c r="M42" s="434"/>
      <c r="N42" s="6"/>
      <c r="O42" s="7"/>
      <c r="P42" s="7"/>
      <c r="Q42" s="7"/>
      <c r="R42" s="7"/>
      <c r="S42" s="7"/>
      <c r="T42" s="7"/>
      <c r="U42" s="7"/>
      <c r="V42" s="7"/>
      <c r="W42" s="7"/>
      <c r="X42" s="7"/>
      <c r="Y42" s="7"/>
      <c r="Z42" s="7"/>
      <c r="AA42" s="7"/>
      <c r="AB42" s="7"/>
      <c r="AC42" s="7"/>
      <c r="AD42" s="7"/>
      <c r="AE42" s="7"/>
      <c r="AF42" s="7"/>
      <c r="AG42" s="7"/>
      <c r="AH42" s="7"/>
      <c r="AI42" s="28"/>
      <c r="AJ42" s="29"/>
    </row>
    <row r="43" ht="15.75" customHeight="1" hidden="1">
      <c r="A43" s="7"/>
      <c r="B43" s="422"/>
      <c r="C43" s="434"/>
      <c r="D43" s="3"/>
      <c r="E43" s="434"/>
      <c r="F43" s="3"/>
      <c r="G43" s="434"/>
      <c r="H43" s="3"/>
      <c r="I43" s="434"/>
      <c r="J43" s="3"/>
      <c r="K43" s="434"/>
      <c r="L43" s="3"/>
      <c r="M43" s="434"/>
      <c r="N43" s="6"/>
      <c r="O43" s="7"/>
      <c r="P43" s="7"/>
      <c r="Q43" s="7"/>
      <c r="R43" s="7"/>
      <c r="S43" s="7"/>
      <c r="T43" s="7"/>
      <c r="U43" s="7"/>
      <c r="V43" s="7"/>
      <c r="W43" s="7"/>
      <c r="X43" s="7"/>
      <c r="Y43" s="7"/>
      <c r="Z43" s="7"/>
      <c r="AA43" s="7"/>
      <c r="AB43" s="7"/>
      <c r="AC43" s="7"/>
      <c r="AD43" s="7"/>
      <c r="AE43" s="7"/>
      <c r="AF43" s="7"/>
      <c r="AG43" s="7"/>
      <c r="AH43" s="7"/>
      <c r="AI43" s="28"/>
      <c r="AJ43" s="29"/>
    </row>
    <row r="44" ht="15.75" customHeight="1" hidden="1">
      <c r="A44" s="7"/>
      <c r="B44" s="422"/>
      <c r="C44" s="434"/>
      <c r="D44" s="3"/>
      <c r="E44" s="434"/>
      <c r="F44" s="3"/>
      <c r="G44" s="434"/>
      <c r="H44" s="3"/>
      <c r="I44" s="434"/>
      <c r="J44" s="3"/>
      <c r="K44" s="434"/>
      <c r="L44" s="3"/>
      <c r="M44" s="434"/>
      <c r="N44" s="6"/>
      <c r="O44" s="7"/>
      <c r="P44" s="7"/>
      <c r="Q44" s="7"/>
      <c r="R44" s="7"/>
      <c r="S44" s="7"/>
      <c r="T44" s="7"/>
      <c r="U44" s="7"/>
      <c r="V44" s="7"/>
      <c r="W44" s="7"/>
      <c r="X44" s="7"/>
      <c r="Y44" s="7"/>
      <c r="Z44" s="7"/>
      <c r="AA44" s="7"/>
      <c r="AB44" s="7"/>
      <c r="AC44" s="7"/>
      <c r="AD44" s="7"/>
      <c r="AE44" s="7"/>
      <c r="AF44" s="7"/>
      <c r="AG44" s="7"/>
      <c r="AH44" s="7"/>
      <c r="AI44" s="28"/>
      <c r="AJ44" s="29"/>
    </row>
    <row r="45" ht="15.75" customHeight="1" hidden="1">
      <c r="A45" s="7"/>
      <c r="B45" s="422"/>
      <c r="C45" s="434"/>
      <c r="D45" s="3"/>
      <c r="E45" s="434"/>
      <c r="F45" s="3"/>
      <c r="G45" s="434"/>
      <c r="H45" s="3"/>
      <c r="I45" s="434"/>
      <c r="J45" s="3"/>
      <c r="K45" s="434"/>
      <c r="L45" s="3"/>
      <c r="M45" s="434"/>
      <c r="N45" s="6"/>
      <c r="O45" s="7"/>
      <c r="P45" s="7"/>
      <c r="Q45" s="7"/>
      <c r="R45" s="7"/>
      <c r="S45" s="7"/>
      <c r="T45" s="7"/>
      <c r="U45" s="7"/>
      <c r="V45" s="7"/>
      <c r="W45" s="7"/>
      <c r="X45" s="7"/>
      <c r="Y45" s="7"/>
      <c r="Z45" s="7"/>
      <c r="AA45" s="7"/>
      <c r="AB45" s="7"/>
      <c r="AC45" s="7"/>
      <c r="AD45" s="7"/>
      <c r="AE45" s="7"/>
      <c r="AF45" s="7"/>
      <c r="AG45" s="7"/>
      <c r="AH45" s="7"/>
      <c r="AI45" s="28"/>
      <c r="AJ45" s="29"/>
    </row>
    <row r="46" ht="18" customHeight="1">
      <c r="A46" s="7"/>
      <c r="B46" s="422"/>
      <c r="C46" s="434"/>
      <c r="D46" s="3"/>
      <c r="E46" s="434"/>
      <c r="F46" s="3"/>
      <c r="G46" s="434"/>
      <c r="H46" s="3"/>
      <c r="I46" s="434"/>
      <c r="J46" s="3"/>
      <c r="K46" s="434"/>
      <c r="L46" s="3"/>
      <c r="M46" s="434"/>
      <c r="N46" s="6"/>
      <c r="O46" s="7"/>
      <c r="P46" s="7"/>
      <c r="Q46" s="7"/>
      <c r="R46" s="7"/>
      <c r="S46" s="7"/>
      <c r="T46" s="7"/>
      <c r="U46" s="7"/>
      <c r="V46" s="7"/>
      <c r="W46" s="7"/>
      <c r="X46" s="7"/>
      <c r="Y46" s="7"/>
      <c r="Z46" s="7"/>
      <c r="AA46" s="7"/>
      <c r="AB46" s="7"/>
      <c r="AC46" s="7"/>
      <c r="AD46" s="7"/>
      <c r="AE46" s="7"/>
      <c r="AF46" s="7"/>
      <c r="AG46" s="7"/>
      <c r="AH46" s="7"/>
      <c r="AI46" s="28"/>
      <c r="AJ46" s="29"/>
    </row>
    <row r="47" ht="18" customHeight="1">
      <c r="A47" s="7"/>
      <c r="B47" s="422"/>
      <c r="C47" s="434"/>
      <c r="D47" s="3"/>
      <c r="E47" s="434"/>
      <c r="F47" s="3"/>
      <c r="G47" s="434"/>
      <c r="H47" s="3"/>
      <c r="I47" s="434"/>
      <c r="J47" s="3"/>
      <c r="K47" s="434"/>
      <c r="L47" s="3"/>
      <c r="M47" s="434"/>
      <c r="N47" s="6"/>
      <c r="O47" s="7"/>
      <c r="P47" s="7"/>
      <c r="Q47" s="7"/>
      <c r="R47" s="7"/>
      <c r="S47" s="7"/>
      <c r="T47" s="7"/>
      <c r="U47" s="7"/>
      <c r="V47" s="7"/>
      <c r="W47" s="7"/>
      <c r="X47" s="7"/>
      <c r="Y47" s="7"/>
      <c r="Z47" s="7"/>
      <c r="AA47" s="7"/>
      <c r="AB47" s="7"/>
      <c r="AC47" s="7"/>
      <c r="AD47" s="7"/>
      <c r="AE47" s="7"/>
      <c r="AF47" s="7"/>
      <c r="AG47" s="7"/>
      <c r="AH47" s="7"/>
      <c r="AI47" s="28"/>
      <c r="AJ47" s="29"/>
    </row>
    <row r="48" ht="18" customHeight="1">
      <c r="A48" s="7"/>
      <c r="B48" s="422"/>
      <c r="C48" s="434"/>
      <c r="D48" s="3"/>
      <c r="E48" s="434"/>
      <c r="F48" s="3"/>
      <c r="G48" s="434"/>
      <c r="H48" s="3"/>
      <c r="I48" s="434"/>
      <c r="J48" s="3"/>
      <c r="K48" s="434"/>
      <c r="L48" s="3"/>
      <c r="M48" s="434"/>
      <c r="N48" s="6"/>
      <c r="O48" s="7"/>
      <c r="P48" s="7"/>
      <c r="Q48" s="7"/>
      <c r="R48" s="7"/>
      <c r="S48" s="7"/>
      <c r="T48" s="7"/>
      <c r="U48" s="7"/>
      <c r="V48" s="7"/>
      <c r="W48" s="7"/>
      <c r="X48" s="7"/>
      <c r="Y48" s="7"/>
      <c r="Z48" s="7"/>
      <c r="AA48" s="7"/>
      <c r="AB48" s="7"/>
      <c r="AC48" s="7"/>
      <c r="AD48" s="7"/>
      <c r="AE48" s="7"/>
      <c r="AF48" s="7"/>
      <c r="AG48" s="7"/>
      <c r="AH48" s="7"/>
      <c r="AI48" s="28"/>
      <c r="AJ48" s="29"/>
    </row>
    <row r="49" ht="18" customHeight="1">
      <c r="A49" s="7"/>
      <c r="B49" s="422"/>
      <c r="C49" s="434"/>
      <c r="D49" s="3"/>
      <c r="E49" s="434"/>
      <c r="F49" s="3"/>
      <c r="G49" s="434"/>
      <c r="H49" s="3"/>
      <c r="I49" s="434"/>
      <c r="J49" s="3"/>
      <c r="K49" s="434"/>
      <c r="L49" s="3"/>
      <c r="M49" s="434"/>
      <c r="N49" s="6"/>
      <c r="O49" s="7"/>
      <c r="P49" s="7"/>
      <c r="Q49" s="7"/>
      <c r="R49" s="7"/>
      <c r="S49" s="7"/>
      <c r="T49" s="7"/>
      <c r="U49" s="7"/>
      <c r="V49" s="7"/>
      <c r="W49" s="7"/>
      <c r="X49" s="7"/>
      <c r="Y49" s="7"/>
      <c r="Z49" s="7"/>
      <c r="AA49" s="7"/>
      <c r="AB49" s="7"/>
      <c r="AC49" s="7"/>
      <c r="AD49" s="7"/>
      <c r="AE49" s="7"/>
      <c r="AF49" s="7"/>
      <c r="AG49" s="7"/>
      <c r="AH49" s="7"/>
      <c r="AI49" s="28"/>
      <c r="AJ49" s="29"/>
    </row>
    <row r="50" ht="18" customHeight="1">
      <c r="A50" s="7"/>
      <c r="B50" s="422"/>
      <c r="C50" s="434"/>
      <c r="D50" s="3"/>
      <c r="E50" s="434"/>
      <c r="F50" s="3"/>
      <c r="G50" s="434"/>
      <c r="H50" s="3"/>
      <c r="I50" s="434"/>
      <c r="J50" s="3"/>
      <c r="K50" s="434"/>
      <c r="L50" s="3"/>
      <c r="M50" s="434"/>
      <c r="N50" s="6"/>
      <c r="O50" s="7"/>
      <c r="P50" s="7"/>
      <c r="Q50" s="7"/>
      <c r="R50" s="7"/>
      <c r="S50" s="7"/>
      <c r="T50" s="7"/>
      <c r="U50" s="7"/>
      <c r="V50" s="7"/>
      <c r="W50" s="7"/>
      <c r="X50" s="7"/>
      <c r="Y50" s="7"/>
      <c r="Z50" s="7"/>
      <c r="AA50" s="7"/>
      <c r="AB50" s="7"/>
      <c r="AC50" s="7"/>
      <c r="AD50" s="7"/>
      <c r="AE50" s="7"/>
      <c r="AF50" s="7"/>
      <c r="AG50" s="7"/>
      <c r="AH50" s="7"/>
      <c r="AI50" s="28"/>
      <c r="AJ50" s="29"/>
    </row>
    <row r="51" ht="15.75" customHeight="1" hidden="1">
      <c r="A51" s="7"/>
      <c r="B51" s="422"/>
      <c r="C51" s="434"/>
      <c r="D51" s="445"/>
      <c r="E51" s="434"/>
      <c r="F51" s="3"/>
      <c r="G51" s="434"/>
      <c r="H51" s="3"/>
      <c r="I51" s="434"/>
      <c r="J51" s="3"/>
      <c r="K51" s="434"/>
      <c r="L51" s="3"/>
      <c r="M51" s="434"/>
      <c r="N51" s="6"/>
      <c r="O51" s="7"/>
      <c r="P51" s="7"/>
      <c r="Q51" s="7"/>
      <c r="R51" s="7"/>
      <c r="S51" s="7"/>
      <c r="T51" s="7"/>
      <c r="U51" s="7"/>
      <c r="V51" s="7"/>
      <c r="W51" s="7"/>
      <c r="X51" s="7"/>
      <c r="Y51" s="7"/>
      <c r="Z51" s="7"/>
      <c r="AA51" s="7"/>
      <c r="AB51" s="7"/>
      <c r="AC51" s="7"/>
      <c r="AD51" s="7"/>
      <c r="AE51" s="7"/>
      <c r="AF51" s="7"/>
      <c r="AG51" s="7"/>
      <c r="AH51" s="7"/>
      <c r="AI51" s="28"/>
      <c r="AJ51" s="29"/>
    </row>
    <row r="52" ht="15.75" customHeight="1" hidden="1">
      <c r="A52" s="7"/>
      <c r="B52" s="422"/>
      <c r="C52" s="434"/>
      <c r="D52" s="445"/>
      <c r="E52" s="434"/>
      <c r="F52" s="3"/>
      <c r="G52" s="434"/>
      <c r="H52" s="3"/>
      <c r="I52" s="434"/>
      <c r="J52" s="3"/>
      <c r="K52" s="434"/>
      <c r="L52" s="3"/>
      <c r="M52" s="434"/>
      <c r="N52" s="6"/>
      <c r="O52" s="7"/>
      <c r="P52" s="7"/>
      <c r="Q52" s="7"/>
      <c r="R52" s="7"/>
      <c r="S52" s="7"/>
      <c r="T52" s="7"/>
      <c r="U52" s="7"/>
      <c r="V52" s="7"/>
      <c r="W52" s="7"/>
      <c r="X52" s="7"/>
      <c r="Y52" s="7"/>
      <c r="Z52" s="7"/>
      <c r="AA52" s="7"/>
      <c r="AB52" s="7"/>
      <c r="AC52" s="7"/>
      <c r="AD52" s="7"/>
      <c r="AE52" s="7"/>
      <c r="AF52" s="7"/>
      <c r="AG52" s="7"/>
      <c r="AH52" s="7"/>
      <c r="AI52" s="28"/>
      <c r="AJ52" s="29"/>
    </row>
    <row r="53" ht="15.75" customHeight="1" hidden="1">
      <c r="A53" s="7"/>
      <c r="B53" s="422"/>
      <c r="C53" s="434"/>
      <c r="D53" s="445"/>
      <c r="E53" s="434"/>
      <c r="F53" s="3"/>
      <c r="G53" s="434"/>
      <c r="H53" s="3"/>
      <c r="I53" s="434"/>
      <c r="J53" s="3"/>
      <c r="K53" s="434"/>
      <c r="L53" s="3"/>
      <c r="M53" s="434"/>
      <c r="N53" s="6"/>
      <c r="O53" s="7"/>
      <c r="P53" s="7"/>
      <c r="Q53" s="7"/>
      <c r="R53" s="7"/>
      <c r="S53" s="7"/>
      <c r="T53" s="7"/>
      <c r="U53" s="7"/>
      <c r="V53" s="7"/>
      <c r="W53" s="7"/>
      <c r="X53" s="7"/>
      <c r="Y53" s="7"/>
      <c r="Z53" s="7"/>
      <c r="AA53" s="7"/>
      <c r="AB53" s="7"/>
      <c r="AC53" s="7"/>
      <c r="AD53" s="7"/>
      <c r="AE53" s="7"/>
      <c r="AF53" s="7"/>
      <c r="AG53" s="7"/>
      <c r="AH53" s="7"/>
      <c r="AI53" s="28"/>
      <c r="AJ53" s="29"/>
    </row>
    <row r="54" ht="15.75" customHeight="1" hidden="1">
      <c r="A54" s="7"/>
      <c r="B54" s="422"/>
      <c r="C54" s="434"/>
      <c r="D54" s="445"/>
      <c r="E54" s="434"/>
      <c r="F54" s="3"/>
      <c r="G54" s="434"/>
      <c r="H54" s="3"/>
      <c r="I54" s="434"/>
      <c r="J54" s="3"/>
      <c r="K54" s="434"/>
      <c r="L54" s="3"/>
      <c r="M54" s="434"/>
      <c r="N54" s="6"/>
      <c r="O54" s="7"/>
      <c r="P54" s="7"/>
      <c r="Q54" s="7"/>
      <c r="R54" s="7"/>
      <c r="S54" s="7"/>
      <c r="T54" s="7"/>
      <c r="U54" s="7"/>
      <c r="V54" s="7"/>
      <c r="W54" s="7"/>
      <c r="X54" s="7"/>
      <c r="Y54" s="7"/>
      <c r="Z54" s="7"/>
      <c r="AA54" s="7"/>
      <c r="AB54" s="7"/>
      <c r="AC54" s="7"/>
      <c r="AD54" s="7"/>
      <c r="AE54" s="7"/>
      <c r="AF54" s="7"/>
      <c r="AG54" s="7"/>
      <c r="AH54" s="7"/>
      <c r="AI54" s="28"/>
      <c r="AJ54" s="29"/>
    </row>
    <row r="55" ht="15.75" customHeight="1" hidden="1">
      <c r="A55" s="7"/>
      <c r="B55" s="422"/>
      <c r="C55" s="434"/>
      <c r="D55" s="445"/>
      <c r="E55" s="434"/>
      <c r="F55" s="3"/>
      <c r="G55" s="434"/>
      <c r="H55" s="3"/>
      <c r="I55" s="434"/>
      <c r="J55" s="3"/>
      <c r="K55" s="434"/>
      <c r="L55" s="3"/>
      <c r="M55" s="434"/>
      <c r="N55" s="6"/>
      <c r="O55" s="7"/>
      <c r="P55" s="7"/>
      <c r="Q55" s="7"/>
      <c r="R55" s="7"/>
      <c r="S55" s="7"/>
      <c r="T55" s="7"/>
      <c r="U55" s="7"/>
      <c r="V55" s="7"/>
      <c r="W55" s="7"/>
      <c r="X55" s="7"/>
      <c r="Y55" s="7"/>
      <c r="Z55" s="7"/>
      <c r="AA55" s="7"/>
      <c r="AB55" s="7"/>
      <c r="AC55" s="7"/>
      <c r="AD55" s="7"/>
      <c r="AE55" s="7"/>
      <c r="AF55" s="7"/>
      <c r="AG55" s="7"/>
      <c r="AH55" s="7"/>
      <c r="AI55" s="28"/>
      <c r="AJ55" s="29"/>
    </row>
    <row r="56" ht="15.75" customHeight="1" hidden="1">
      <c r="A56" s="7"/>
      <c r="B56" s="422"/>
      <c r="C56" s="434"/>
      <c r="D56" s="445"/>
      <c r="E56" s="434"/>
      <c r="F56" s="3"/>
      <c r="G56" s="434"/>
      <c r="H56" s="3"/>
      <c r="I56" s="434"/>
      <c r="J56" s="3"/>
      <c r="K56" s="434"/>
      <c r="L56" s="3"/>
      <c r="M56" s="434"/>
      <c r="N56" s="6"/>
      <c r="O56" s="7"/>
      <c r="P56" s="7"/>
      <c r="Q56" s="7"/>
      <c r="R56" s="7"/>
      <c r="S56" s="7"/>
      <c r="T56" s="7"/>
      <c r="U56" s="7"/>
      <c r="V56" s="7"/>
      <c r="W56" s="7"/>
      <c r="X56" s="7"/>
      <c r="Y56" s="7"/>
      <c r="Z56" s="7"/>
      <c r="AA56" s="7"/>
      <c r="AB56" s="7"/>
      <c r="AC56" s="7"/>
      <c r="AD56" s="7"/>
      <c r="AE56" s="7"/>
      <c r="AF56" s="7"/>
      <c r="AG56" s="7"/>
      <c r="AH56" s="7"/>
      <c r="AI56" s="28"/>
      <c r="AJ56" s="29"/>
    </row>
    <row r="57" ht="15.75" customHeight="1" hidden="1">
      <c r="A57" s="7"/>
      <c r="B57" s="422"/>
      <c r="C57" s="434"/>
      <c r="D57" s="445"/>
      <c r="E57" s="434"/>
      <c r="F57" s="3"/>
      <c r="G57" s="434"/>
      <c r="H57" s="3"/>
      <c r="I57" s="434"/>
      <c r="J57" s="3"/>
      <c r="K57" s="434"/>
      <c r="L57" s="3"/>
      <c r="M57" s="434"/>
      <c r="N57" s="6"/>
      <c r="O57" s="7"/>
      <c r="P57" s="7"/>
      <c r="Q57" s="7"/>
      <c r="R57" s="7"/>
      <c r="S57" s="7"/>
      <c r="T57" s="7"/>
      <c r="U57" s="7"/>
      <c r="V57" s="7"/>
      <c r="W57" s="7"/>
      <c r="X57" s="7"/>
      <c r="Y57" s="7"/>
      <c r="Z57" s="7"/>
      <c r="AA57" s="7"/>
      <c r="AB57" s="7"/>
      <c r="AC57" s="7"/>
      <c r="AD57" s="7"/>
      <c r="AE57" s="7"/>
      <c r="AF57" s="7"/>
      <c r="AG57" s="7"/>
      <c r="AH57" s="7"/>
      <c r="AI57" s="28"/>
      <c r="AJ57" s="29"/>
    </row>
    <row r="58" ht="15.75" customHeight="1" hidden="1">
      <c r="A58" s="7"/>
      <c r="B58" s="422"/>
      <c r="C58" s="434"/>
      <c r="D58" s="445"/>
      <c r="E58" s="434"/>
      <c r="F58" s="3"/>
      <c r="G58" s="434"/>
      <c r="H58" s="3"/>
      <c r="I58" s="434"/>
      <c r="J58" s="3"/>
      <c r="K58" s="434"/>
      <c r="L58" s="3"/>
      <c r="M58" s="434"/>
      <c r="N58" s="6"/>
      <c r="O58" s="7"/>
      <c r="P58" s="7"/>
      <c r="Q58" s="7"/>
      <c r="R58" s="7"/>
      <c r="S58" s="7"/>
      <c r="T58" s="7"/>
      <c r="U58" s="7"/>
      <c r="V58" s="7"/>
      <c r="W58" s="7"/>
      <c r="X58" s="7"/>
      <c r="Y58" s="7"/>
      <c r="Z58" s="7"/>
      <c r="AA58" s="7"/>
      <c r="AB58" s="7"/>
      <c r="AC58" s="7"/>
      <c r="AD58" s="7"/>
      <c r="AE58" s="7"/>
      <c r="AF58" s="7"/>
      <c r="AG58" s="7"/>
      <c r="AH58" s="7"/>
      <c r="AI58" s="28"/>
      <c r="AJ58" s="29"/>
    </row>
    <row r="59" ht="15.75" customHeight="1" hidden="1">
      <c r="A59" s="7"/>
      <c r="B59" s="422"/>
      <c r="C59" s="434"/>
      <c r="D59" s="445"/>
      <c r="E59" s="434"/>
      <c r="F59" s="3"/>
      <c r="G59" s="434"/>
      <c r="H59" s="3"/>
      <c r="I59" s="434"/>
      <c r="J59" s="3"/>
      <c r="K59" s="434"/>
      <c r="L59" s="3"/>
      <c r="M59" s="434"/>
      <c r="N59" s="6"/>
      <c r="O59" s="7"/>
      <c r="P59" s="7"/>
      <c r="Q59" s="7"/>
      <c r="R59" s="7"/>
      <c r="S59" s="7"/>
      <c r="T59" s="7"/>
      <c r="U59" s="7"/>
      <c r="V59" s="7"/>
      <c r="W59" s="7"/>
      <c r="X59" s="7"/>
      <c r="Y59" s="7"/>
      <c r="Z59" s="7"/>
      <c r="AA59" s="7"/>
      <c r="AB59" s="7"/>
      <c r="AC59" s="7"/>
      <c r="AD59" s="7"/>
      <c r="AE59" s="7"/>
      <c r="AF59" s="7"/>
      <c r="AG59" s="7"/>
      <c r="AH59" s="7"/>
      <c r="AI59" s="28"/>
      <c r="AJ59" s="29"/>
    </row>
    <row r="60" ht="15.75" customHeight="1" hidden="1">
      <c r="A60" s="7"/>
      <c r="B60" s="422"/>
      <c r="C60" s="434"/>
      <c r="D60" s="445"/>
      <c r="E60" s="434"/>
      <c r="F60" s="3"/>
      <c r="G60" s="434"/>
      <c r="H60" s="3"/>
      <c r="I60" s="434"/>
      <c r="J60" s="3"/>
      <c r="K60" s="434"/>
      <c r="L60" s="3"/>
      <c r="M60" s="434"/>
      <c r="N60" s="6"/>
      <c r="O60" s="7"/>
      <c r="P60" s="7"/>
      <c r="Q60" s="7"/>
      <c r="R60" s="7"/>
      <c r="S60" s="7"/>
      <c r="T60" s="7"/>
      <c r="U60" s="7"/>
      <c r="V60" s="7"/>
      <c r="W60" s="7"/>
      <c r="X60" s="7"/>
      <c r="Y60" s="7"/>
      <c r="Z60" s="7"/>
      <c r="AA60" s="7"/>
      <c r="AB60" s="7"/>
      <c r="AC60" s="7"/>
      <c r="AD60" s="7"/>
      <c r="AE60" s="7"/>
      <c r="AF60" s="7"/>
      <c r="AG60" s="7"/>
      <c r="AH60" s="7"/>
      <c r="AI60" s="28"/>
      <c r="AJ60" s="29"/>
    </row>
    <row r="61" ht="15.75" customHeight="1" hidden="1">
      <c r="A61" s="7"/>
      <c r="B61" s="422"/>
      <c r="C61" s="434"/>
      <c r="D61" s="445"/>
      <c r="E61" s="434"/>
      <c r="F61" s="3"/>
      <c r="G61" s="434"/>
      <c r="H61" s="3"/>
      <c r="I61" s="434"/>
      <c r="J61" s="3"/>
      <c r="K61" s="434"/>
      <c r="L61" s="3"/>
      <c r="M61" s="434"/>
      <c r="N61" s="6"/>
      <c r="O61" s="7"/>
      <c r="P61" s="7"/>
      <c r="Q61" s="7"/>
      <c r="R61" s="7"/>
      <c r="S61" s="7"/>
      <c r="T61" s="7"/>
      <c r="U61" s="7"/>
      <c r="V61" s="7"/>
      <c r="W61" s="7"/>
      <c r="X61" s="7"/>
      <c r="Y61" s="7"/>
      <c r="Z61" s="7"/>
      <c r="AA61" s="7"/>
      <c r="AB61" s="7"/>
      <c r="AC61" s="7"/>
      <c r="AD61" s="7"/>
      <c r="AE61" s="7"/>
      <c r="AF61" s="7"/>
      <c r="AG61" s="7"/>
      <c r="AH61" s="7"/>
      <c r="AI61" s="28"/>
      <c r="AJ61" s="29"/>
    </row>
    <row r="62" ht="15.75" customHeight="1" hidden="1">
      <c r="A62" s="7"/>
      <c r="B62" s="422"/>
      <c r="C62" s="434"/>
      <c r="D62" s="445"/>
      <c r="E62" s="434"/>
      <c r="F62" s="3"/>
      <c r="G62" s="434"/>
      <c r="H62" s="3"/>
      <c r="I62" s="434"/>
      <c r="J62" s="3"/>
      <c r="K62" s="434"/>
      <c r="L62" s="3"/>
      <c r="M62" s="434"/>
      <c r="N62" s="6"/>
      <c r="O62" s="7"/>
      <c r="P62" s="7"/>
      <c r="Q62" s="7"/>
      <c r="R62" s="7"/>
      <c r="S62" s="7"/>
      <c r="T62" s="7"/>
      <c r="U62" s="7"/>
      <c r="V62" s="7"/>
      <c r="W62" s="7"/>
      <c r="X62" s="7"/>
      <c r="Y62" s="7"/>
      <c r="Z62" s="7"/>
      <c r="AA62" s="7"/>
      <c r="AB62" s="7"/>
      <c r="AC62" s="7"/>
      <c r="AD62" s="7"/>
      <c r="AE62" s="7"/>
      <c r="AF62" s="7"/>
      <c r="AG62" s="7"/>
      <c r="AH62" s="7"/>
      <c r="AI62" s="28"/>
      <c r="AJ62" s="29"/>
    </row>
    <row r="63" ht="15.75" customHeight="1" hidden="1">
      <c r="A63" s="7"/>
      <c r="B63" s="422"/>
      <c r="C63" s="434"/>
      <c r="D63" s="445"/>
      <c r="E63" s="434"/>
      <c r="F63" s="3"/>
      <c r="G63" s="434"/>
      <c r="H63" s="3"/>
      <c r="I63" s="434"/>
      <c r="J63" s="3"/>
      <c r="K63" s="434"/>
      <c r="L63" s="3"/>
      <c r="M63" s="434"/>
      <c r="N63" s="6"/>
      <c r="O63" s="7"/>
      <c r="P63" s="7"/>
      <c r="Q63" s="7"/>
      <c r="R63" s="7"/>
      <c r="S63" s="7"/>
      <c r="T63" s="7"/>
      <c r="U63" s="7"/>
      <c r="V63" s="7"/>
      <c r="W63" s="7"/>
      <c r="X63" s="7"/>
      <c r="Y63" s="7"/>
      <c r="Z63" s="7"/>
      <c r="AA63" s="7"/>
      <c r="AB63" s="7"/>
      <c r="AC63" s="7"/>
      <c r="AD63" s="7"/>
      <c r="AE63" s="7"/>
      <c r="AF63" s="7"/>
      <c r="AG63" s="7"/>
      <c r="AH63" s="7"/>
      <c r="AI63" s="28"/>
      <c r="AJ63" s="29"/>
    </row>
    <row r="64" ht="15.75" customHeight="1" hidden="1">
      <c r="A64" s="7"/>
      <c r="B64" s="422"/>
      <c r="C64" s="434"/>
      <c r="D64" s="445"/>
      <c r="E64" s="434"/>
      <c r="F64" s="3"/>
      <c r="G64" s="434"/>
      <c r="H64" s="3"/>
      <c r="I64" s="434"/>
      <c r="J64" s="3"/>
      <c r="K64" s="434"/>
      <c r="L64" s="3"/>
      <c r="M64" s="434"/>
      <c r="N64" s="6"/>
      <c r="O64" s="7"/>
      <c r="P64" s="7"/>
      <c r="Q64" s="7"/>
      <c r="R64" s="7"/>
      <c r="S64" s="7"/>
      <c r="T64" s="7"/>
      <c r="U64" s="7"/>
      <c r="V64" s="7"/>
      <c r="W64" s="7"/>
      <c r="X64" s="7"/>
      <c r="Y64" s="7"/>
      <c r="Z64" s="7"/>
      <c r="AA64" s="7"/>
      <c r="AB64" s="7"/>
      <c r="AC64" s="7"/>
      <c r="AD64" s="7"/>
      <c r="AE64" s="7"/>
      <c r="AF64" s="7"/>
      <c r="AG64" s="7"/>
      <c r="AH64" s="7"/>
      <c r="AI64" s="28"/>
      <c r="AJ64" s="29"/>
    </row>
    <row r="65" ht="15.75" customHeight="1" hidden="1">
      <c r="A65" s="7"/>
      <c r="B65" s="422"/>
      <c r="C65" s="434"/>
      <c r="D65" s="445"/>
      <c r="E65" s="434"/>
      <c r="F65" s="3"/>
      <c r="G65" s="434"/>
      <c r="H65" s="3"/>
      <c r="I65" s="434"/>
      <c r="J65" s="3"/>
      <c r="K65" s="434"/>
      <c r="L65" s="3"/>
      <c r="M65" s="434"/>
      <c r="N65" s="6"/>
      <c r="O65" s="7"/>
      <c r="P65" s="7"/>
      <c r="Q65" s="7"/>
      <c r="R65" s="7"/>
      <c r="S65" s="7"/>
      <c r="T65" s="7"/>
      <c r="U65" s="7"/>
      <c r="V65" s="7"/>
      <c r="W65" s="7"/>
      <c r="X65" s="7"/>
      <c r="Y65" s="7"/>
      <c r="Z65" s="7"/>
      <c r="AA65" s="7"/>
      <c r="AB65" s="7"/>
      <c r="AC65" s="7"/>
      <c r="AD65" s="7"/>
      <c r="AE65" s="7"/>
      <c r="AF65" s="7"/>
      <c r="AG65" s="7"/>
      <c r="AH65" s="7"/>
      <c r="AI65" s="28"/>
      <c r="AJ65" s="29"/>
    </row>
    <row r="66" ht="18" customHeight="1">
      <c r="A66" s="7"/>
      <c r="B66" s="422"/>
      <c r="C66" s="434"/>
      <c r="D66" s="3"/>
      <c r="E66" s="434"/>
      <c r="F66" s="3"/>
      <c r="G66" s="434"/>
      <c r="H66" s="3"/>
      <c r="I66" s="434"/>
      <c r="J66" s="3"/>
      <c r="K66" s="434"/>
      <c r="L66" s="3"/>
      <c r="M66" s="434"/>
      <c r="N66" s="6"/>
      <c r="O66" s="7"/>
      <c r="P66" s="7"/>
      <c r="Q66" s="7"/>
      <c r="R66" s="7"/>
      <c r="S66" s="7"/>
      <c r="T66" s="7"/>
      <c r="U66" s="7"/>
      <c r="V66" s="7"/>
      <c r="W66" s="7"/>
      <c r="X66" s="7"/>
      <c r="Y66" s="7"/>
      <c r="Z66" s="7"/>
      <c r="AA66" s="7"/>
      <c r="AB66" s="7"/>
      <c r="AC66" s="7"/>
      <c r="AD66" s="7"/>
      <c r="AE66" s="7"/>
      <c r="AF66" s="7"/>
      <c r="AG66" s="7"/>
      <c r="AH66" s="7"/>
      <c r="AI66" s="28"/>
      <c r="AJ66" s="29"/>
    </row>
    <row r="67" ht="18" customHeight="1">
      <c r="A67" s="7"/>
      <c r="B67" s="422"/>
      <c r="C67" s="434"/>
      <c r="D67" s="3"/>
      <c r="E67" s="434"/>
      <c r="F67" s="3"/>
      <c r="G67" s="434"/>
      <c r="H67" s="3"/>
      <c r="I67" s="434"/>
      <c r="J67" s="3"/>
      <c r="K67" s="434"/>
      <c r="L67" s="3"/>
      <c r="M67" s="434"/>
      <c r="N67" s="6"/>
      <c r="O67" s="7"/>
      <c r="P67" s="7"/>
      <c r="Q67" s="7"/>
      <c r="R67" s="7"/>
      <c r="S67" s="7"/>
      <c r="T67" s="7"/>
      <c r="U67" s="7"/>
      <c r="V67" s="7"/>
      <c r="W67" s="7"/>
      <c r="X67" s="7"/>
      <c r="Y67" s="7"/>
      <c r="Z67" s="7"/>
      <c r="AA67" s="7"/>
      <c r="AB67" s="7"/>
      <c r="AC67" s="7"/>
      <c r="AD67" s="7"/>
      <c r="AE67" s="7"/>
      <c r="AF67" s="7"/>
      <c r="AG67" s="7"/>
      <c r="AH67" s="7"/>
      <c r="AI67" s="28"/>
      <c r="AJ67" s="29"/>
    </row>
    <row r="68" ht="18" customHeight="1">
      <c r="A68" s="7"/>
      <c r="B68" s="422"/>
      <c r="C68" s="434"/>
      <c r="D68" s="3"/>
      <c r="E68" s="434"/>
      <c r="F68" s="3"/>
      <c r="G68" s="434"/>
      <c r="H68" s="3"/>
      <c r="I68" s="434"/>
      <c r="J68" s="3"/>
      <c r="K68" s="434"/>
      <c r="L68" s="3"/>
      <c r="M68" s="434"/>
      <c r="N68" s="6"/>
      <c r="O68" s="7"/>
      <c r="P68" s="7"/>
      <c r="Q68" s="7"/>
      <c r="R68" s="7"/>
      <c r="S68" s="7"/>
      <c r="T68" s="7"/>
      <c r="U68" s="7"/>
      <c r="V68" s="7"/>
      <c r="W68" s="7"/>
      <c r="X68" s="7"/>
      <c r="Y68" s="7"/>
      <c r="Z68" s="7"/>
      <c r="AA68" s="7"/>
      <c r="AB68" s="7"/>
      <c r="AC68" s="7"/>
      <c r="AD68" s="7"/>
      <c r="AE68" s="7"/>
      <c r="AF68" s="7"/>
      <c r="AG68" s="7"/>
      <c r="AH68" s="7"/>
      <c r="AI68" s="28"/>
      <c r="AJ68" s="29"/>
    </row>
    <row r="69" ht="18" customHeight="1">
      <c r="A69" s="7"/>
      <c r="B69" s="422"/>
      <c r="C69" s="434"/>
      <c r="D69" s="3"/>
      <c r="E69" s="434"/>
      <c r="F69" s="3"/>
      <c r="G69" s="434"/>
      <c r="H69" s="3"/>
      <c r="I69" s="434"/>
      <c r="J69" s="3"/>
      <c r="K69" s="434"/>
      <c r="L69" s="3"/>
      <c r="M69" s="434"/>
      <c r="N69" s="6"/>
      <c r="O69" s="7"/>
      <c r="P69" s="7"/>
      <c r="Q69" s="7"/>
      <c r="R69" s="7"/>
      <c r="S69" s="7"/>
      <c r="T69" s="7"/>
      <c r="U69" s="7"/>
      <c r="V69" s="7"/>
      <c r="W69" s="7"/>
      <c r="X69" s="7"/>
      <c r="Y69" s="7"/>
      <c r="Z69" s="7"/>
      <c r="AA69" s="7"/>
      <c r="AB69" s="7"/>
      <c r="AC69" s="7"/>
      <c r="AD69" s="7"/>
      <c r="AE69" s="7"/>
      <c r="AF69" s="7"/>
      <c r="AG69" s="7"/>
      <c r="AH69" s="7"/>
      <c r="AI69" s="28"/>
      <c r="AJ69" s="29"/>
    </row>
    <row r="70" ht="18" customHeight="1">
      <c r="A70" s="7"/>
      <c r="B70" s="422"/>
      <c r="C70" s="434"/>
      <c r="D70" s="3"/>
      <c r="E70" s="434"/>
      <c r="F70" s="3"/>
      <c r="G70" s="434"/>
      <c r="H70" s="3"/>
      <c r="I70" s="434"/>
      <c r="J70" s="3"/>
      <c r="K70" s="434"/>
      <c r="L70" s="3"/>
      <c r="M70" s="434"/>
      <c r="N70" s="6"/>
      <c r="O70" s="7"/>
      <c r="P70" s="7"/>
      <c r="Q70" s="7"/>
      <c r="R70" s="7"/>
      <c r="S70" s="7"/>
      <c r="T70" s="7"/>
      <c r="U70" s="7"/>
      <c r="V70" s="7"/>
      <c r="W70" s="7"/>
      <c r="X70" s="7"/>
      <c r="Y70" s="7"/>
      <c r="Z70" s="7"/>
      <c r="AA70" s="7"/>
      <c r="AB70" s="7"/>
      <c r="AC70" s="7"/>
      <c r="AD70" s="7"/>
      <c r="AE70" s="7"/>
      <c r="AF70" s="7"/>
      <c r="AG70" s="7"/>
      <c r="AH70" s="7"/>
      <c r="AI70" s="28"/>
      <c r="AJ70" s="29"/>
    </row>
    <row r="71" ht="18" customHeight="1">
      <c r="A71" s="7"/>
      <c r="B71" s="422"/>
      <c r="C71" s="434"/>
      <c r="D71" s="3"/>
      <c r="E71" s="434"/>
      <c r="F71" s="3"/>
      <c r="G71" s="434"/>
      <c r="H71" s="3"/>
      <c r="I71" s="434"/>
      <c r="J71" s="3"/>
      <c r="K71" s="434"/>
      <c r="L71" s="3"/>
      <c r="M71" s="434"/>
      <c r="N71" s="6"/>
      <c r="O71" s="7"/>
      <c r="P71" s="7"/>
      <c r="Q71" s="7"/>
      <c r="R71" s="7"/>
      <c r="S71" s="7"/>
      <c r="T71" s="7"/>
      <c r="U71" s="7"/>
      <c r="V71" s="7"/>
      <c r="W71" s="7"/>
      <c r="X71" s="7"/>
      <c r="Y71" s="7"/>
      <c r="Z71" s="7"/>
      <c r="AA71" s="7"/>
      <c r="AB71" s="7"/>
      <c r="AC71" s="7"/>
      <c r="AD71" s="7"/>
      <c r="AE71" s="7"/>
      <c r="AF71" s="7"/>
      <c r="AG71" s="7"/>
      <c r="AH71" s="7"/>
      <c r="AI71" s="28"/>
      <c r="AJ71" s="29"/>
    </row>
    <row r="72" ht="18" customHeight="1">
      <c r="A72" s="7"/>
      <c r="B72" s="422"/>
      <c r="C72" s="434"/>
      <c r="D72" s="3"/>
      <c r="E72" s="434"/>
      <c r="F72" s="3"/>
      <c r="G72" s="434"/>
      <c r="H72" s="3"/>
      <c r="I72" s="434"/>
      <c r="J72" s="3"/>
      <c r="K72" s="434"/>
      <c r="L72" s="3"/>
      <c r="M72" s="434"/>
      <c r="N72" s="6"/>
      <c r="O72" s="7"/>
      <c r="P72" s="7"/>
      <c r="Q72" s="7"/>
      <c r="R72" s="7"/>
      <c r="S72" s="7"/>
      <c r="T72" s="7"/>
      <c r="U72" s="7"/>
      <c r="V72" s="7"/>
      <c r="W72" s="7"/>
      <c r="X72" s="7"/>
      <c r="Y72" s="7"/>
      <c r="Z72" s="7"/>
      <c r="AA72" s="7"/>
      <c r="AB72" s="7"/>
      <c r="AC72" s="7"/>
      <c r="AD72" s="7"/>
      <c r="AE72" s="7"/>
      <c r="AF72" s="7"/>
      <c r="AG72" s="7"/>
      <c r="AH72" s="7"/>
      <c r="AI72" s="28"/>
      <c r="AJ72" s="29"/>
    </row>
    <row r="73" ht="18" customHeight="1">
      <c r="A73" s="7"/>
      <c r="B73" s="422"/>
      <c r="C73" s="434"/>
      <c r="D73" s="3"/>
      <c r="E73" s="434"/>
      <c r="F73" s="3"/>
      <c r="G73" s="434"/>
      <c r="H73" s="3"/>
      <c r="I73" s="434"/>
      <c r="J73" s="3"/>
      <c r="K73" s="434"/>
      <c r="L73" s="3"/>
      <c r="M73" s="434"/>
      <c r="N73" s="6"/>
      <c r="O73" s="7"/>
      <c r="P73" s="7"/>
      <c r="Q73" s="7"/>
      <c r="R73" s="7"/>
      <c r="S73" s="7"/>
      <c r="T73" s="7"/>
      <c r="U73" s="7"/>
      <c r="V73" s="7"/>
      <c r="W73" s="7"/>
      <c r="X73" s="7"/>
      <c r="Y73" s="7"/>
      <c r="Z73" s="7"/>
      <c r="AA73" s="7"/>
      <c r="AB73" s="7"/>
      <c r="AC73" s="7"/>
      <c r="AD73" s="7"/>
      <c r="AE73" s="7"/>
      <c r="AF73" s="7"/>
      <c r="AG73" s="7"/>
      <c r="AH73" s="7"/>
      <c r="AI73" s="28"/>
      <c r="AJ73" s="29"/>
    </row>
    <row r="74" ht="18" customHeight="1">
      <c r="A74" s="7"/>
      <c r="B74" s="422"/>
      <c r="C74" s="446"/>
      <c r="D74" s="3"/>
      <c r="E74" s="446"/>
      <c r="F74" s="3"/>
      <c r="G74" s="446"/>
      <c r="H74" s="3"/>
      <c r="I74" s="446"/>
      <c r="J74" s="3"/>
      <c r="K74" s="446"/>
      <c r="L74" s="3"/>
      <c r="M74" s="446"/>
      <c r="N74" s="6"/>
      <c r="O74" s="7"/>
      <c r="P74" s="7"/>
      <c r="Q74" s="7"/>
      <c r="R74" s="7"/>
      <c r="S74" s="7"/>
      <c r="T74" s="7"/>
      <c r="U74" s="7"/>
      <c r="V74" s="7"/>
      <c r="W74" s="7"/>
      <c r="X74" s="7"/>
      <c r="Y74" s="7"/>
      <c r="Z74" s="7"/>
      <c r="AA74" s="7"/>
      <c r="AB74" s="7"/>
      <c r="AC74" s="7"/>
      <c r="AD74" s="7"/>
      <c r="AE74" s="7"/>
      <c r="AF74" s="7"/>
      <c r="AG74" s="7"/>
      <c r="AH74" s="7"/>
      <c r="AI74" s="89"/>
      <c r="AJ74" s="90"/>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5.xml><?xml version="1.0" encoding="utf-8"?>
<worksheet xmlns:r="http://schemas.openxmlformats.org/officeDocument/2006/relationships" xmlns="http://schemas.openxmlformats.org/spreadsheetml/2006/main">
  <dimension ref="A1:W964"/>
  <sheetViews>
    <sheetView workbookViewId="0" showGridLines="0" defaultGridColor="1"/>
  </sheetViews>
  <sheetFormatPr defaultColWidth="8.625" defaultRowHeight="15" customHeight="1" outlineLevelRow="0" outlineLevelCol="0"/>
  <cols>
    <col min="1" max="1" width="8.875" style="447" customWidth="1"/>
    <col min="2" max="2" hidden="1" width="8.625" style="447" customWidth="1"/>
    <col min="3" max="3" width="35.75" style="447" customWidth="1"/>
    <col min="4" max="4" width="15.375" style="447" customWidth="1"/>
    <col min="5" max="6" width="12.75" style="447" customWidth="1"/>
    <col min="7" max="8" width="8.875" style="447" customWidth="1"/>
    <col min="9" max="10" width="10.875" style="447" customWidth="1"/>
    <col min="11" max="11" width="11.25" style="447" customWidth="1"/>
    <col min="12" max="12" width="12" style="447" customWidth="1"/>
    <col min="13" max="14" width="13" style="447" customWidth="1"/>
    <col min="15" max="23" width="8.875" style="447" customWidth="1"/>
    <col min="24" max="16384" width="8.625" style="447" customWidth="1"/>
  </cols>
  <sheetData>
    <row r="1" ht="9" customHeight="1" hidden="1">
      <c r="A1" t="s" s="448">
        <v>3104</v>
      </c>
      <c r="B1" s="160"/>
      <c r="C1" s="160"/>
      <c r="D1" s="160"/>
      <c r="E1" s="160"/>
      <c r="F1" s="160"/>
      <c r="G1" s="160"/>
      <c r="H1" s="160"/>
      <c r="I1" s="160"/>
      <c r="J1" s="160"/>
      <c r="K1" s="160"/>
      <c r="L1" s="160"/>
      <c r="M1" s="160"/>
      <c r="N1" s="160"/>
      <c r="O1" s="160"/>
      <c r="P1" s="160"/>
      <c r="Q1" s="160"/>
      <c r="R1" s="160"/>
      <c r="S1" s="160"/>
      <c r="T1" s="160"/>
      <c r="U1" s="160"/>
      <c r="V1" s="160"/>
      <c r="W1" s="160"/>
    </row>
    <row r="2" ht="90" customHeight="1">
      <c r="A2" t="s" s="449">
        <v>1974</v>
      </c>
      <c r="B2" t="s" s="450">
        <v>3105</v>
      </c>
      <c r="C2" t="s" s="450">
        <v>1029</v>
      </c>
      <c r="D2" t="s" s="450">
        <v>1983</v>
      </c>
      <c r="E2" t="s" s="450">
        <v>1984</v>
      </c>
      <c r="F2" t="s" s="450">
        <v>3106</v>
      </c>
      <c r="G2" t="s" s="450">
        <v>1031</v>
      </c>
      <c r="H2" t="s" s="450">
        <v>1032</v>
      </c>
      <c r="I2" t="s" s="450">
        <v>1033</v>
      </c>
      <c r="J2" t="s" s="450">
        <v>1034</v>
      </c>
      <c r="K2" t="s" s="450">
        <v>3107</v>
      </c>
      <c r="L2" t="s" s="450">
        <v>3108</v>
      </c>
      <c r="M2" t="s" s="450">
        <v>3109</v>
      </c>
      <c r="N2" t="s" s="450">
        <v>3110</v>
      </c>
      <c r="O2" t="s" s="450">
        <v>3111</v>
      </c>
      <c r="P2" t="s" s="450">
        <v>3112</v>
      </c>
      <c r="Q2" t="s" s="451">
        <v>3113</v>
      </c>
      <c r="R2" t="s" s="451">
        <v>3114</v>
      </c>
      <c r="S2" t="s" s="451">
        <v>3115</v>
      </c>
      <c r="T2" t="s" s="451">
        <v>3116</v>
      </c>
      <c r="U2" t="s" s="451">
        <v>3117</v>
      </c>
      <c r="V2" t="s" s="451">
        <v>3118</v>
      </c>
      <c r="W2" s="9"/>
    </row>
    <row r="3" ht="57" customHeight="1">
      <c r="A3" t="s" s="452">
        <f>'Questions'!$A3</f>
        <v>3119</v>
      </c>
      <c r="B3" t="s" s="452">
        <f>LEFT(A3,4)</f>
        <v>3120</v>
      </c>
      <c r="C3" t="s" s="452">
        <f>VLOOKUP($A3,'Questions'!$A$3:$L$333,2,0)&amp;""</f>
        <v>1358</v>
      </c>
      <c r="D3" t="s" s="452">
        <f>VLOOKUP($A3,'Questions'!$A$3:$L$333,11,0)&amp;""</f>
        <v>3121</v>
      </c>
      <c r="E3" t="s" s="452">
        <f>VLOOKUP($A3,'Questions'!$A$3:$L$333,12,0)&amp;""</f>
        <v>3122</v>
      </c>
      <c r="F3" t="s" s="452">
        <f>VLOOKUP($A3,'Institution Evaluation'!$A$56:$K$346,3,0)&amp;""</f>
        <v>3123</v>
      </c>
      <c r="G3" t="s" s="452">
        <f>VLOOKUP($A3,'Institution Evaluation'!$A$56:$K$346,7,0)&amp;""</f>
        <v>3124</v>
      </c>
      <c r="H3" t="s" s="452">
        <f>VLOOKUP($A3,'Institution Evaluation'!$A$56:$K$346,8,0)&amp;""</f>
      </c>
      <c r="I3" t="s" s="452">
        <f>VLOOKUP($A3,'Institution Evaluation'!$A$56:$K$346,9,0)&amp;""</f>
      </c>
      <c r="J3" t="s" s="452">
        <f>VLOOKUP($A3,'Institution Evaluation'!$A$56:$K$346,10,0)&amp;""</f>
      </c>
      <c r="K3" s="453">
        <f>IF($I3="Critical Importance",20,IF($I3="Minor Importance",5,10))</f>
        <v>10</v>
      </c>
      <c r="L3" t="s" s="454">
        <f>IF($E3="Not Scored","N/A",IF(AND($D3='Auto Responses'!$J$27,$H3=""),"N/A",IF(AND($D3='Auto Responses'!$J$27,$H3='Auto Responses'!$J$7),1,IF(AND($D3='Auto Responses'!$J$27,$H3='Auto Responses'!$J$8),0,IF(OR($F3=$G3,$H3='Auto Responses'!$J$7),1,0)))))</f>
        <v>148</v>
      </c>
      <c r="M3" t="s" s="452">
        <f>VLOOKUP($A3,'Institution Evaluation'!$A$56:$K$346,10,0)&amp;""</f>
      </c>
      <c r="N3" s="453">
        <f>IF($J3="Critical Importance",1,IF(AND($J3="",$I3="Critical Importance"),1,0))</f>
        <v>0</v>
      </c>
      <c r="O3" t="s" s="452">
        <f>IF($E3="Not Scored","N/A",IF($J3="",$K3,IF($J3="Minor Importance",5,IF($J3="Standard Importance",10,IF($J3="Critical Importance",20,0)))))</f>
        <v>148</v>
      </c>
      <c r="P3" t="s" s="452">
        <f>IF(OR($O3="N/A",$L3="N/A"),"N/A",$O3*$L3)</f>
        <v>148</v>
      </c>
      <c r="Q3" s="455">
        <f>IF(M3="TRUE",1,0)</f>
        <v>0</v>
      </c>
      <c r="R3" s="455">
        <f>Q3</f>
        <v>0</v>
      </c>
      <c r="S3" s="455">
        <f>IF(Q3=0,0,R3)</f>
        <v>0</v>
      </c>
      <c r="T3" s="455">
        <f>IF(N3=1,1,0)</f>
        <v>0</v>
      </c>
      <c r="U3" s="455">
        <f>T3</f>
        <v>0</v>
      </c>
      <c r="V3" s="455">
        <f>IF(T3=0,0,U3)</f>
        <v>0</v>
      </c>
      <c r="W3" s="160"/>
    </row>
    <row r="4" ht="57" customHeight="1">
      <c r="A4" t="s" s="456">
        <f>'Questions'!$A4</f>
        <v>3125</v>
      </c>
      <c r="B4" t="s" s="456">
        <f>LEFT(A4,4)</f>
        <v>3120</v>
      </c>
      <c r="C4" t="s" s="456">
        <f>VLOOKUP($A4,'Questions'!$A$3:$L$333,2,0)&amp;""</f>
        <v>1359</v>
      </c>
      <c r="D4" t="s" s="456">
        <f>VLOOKUP($A4,'Questions'!$A$3:$L$333,11,0)&amp;""</f>
        <v>3121</v>
      </c>
      <c r="E4" t="s" s="456">
        <f>VLOOKUP($A4,'Questions'!$A$3:$L$333,12,0)&amp;""</f>
        <v>3122</v>
      </c>
      <c r="F4" t="s" s="456">
        <f>VLOOKUP($A4,'Institution Evaluation'!$A$56:$K$346,3,0)&amp;""</f>
        <v>3126</v>
      </c>
      <c r="G4" t="s" s="456">
        <f>VLOOKUP($A4,'Institution Evaluation'!$A$56:$K$346,7,0)&amp;""</f>
        <v>3124</v>
      </c>
      <c r="H4" t="s" s="456">
        <f>VLOOKUP($A4,'Institution Evaluation'!$A$56:$K$346,8,0)&amp;""</f>
      </c>
      <c r="I4" t="s" s="456">
        <f>VLOOKUP($A4,'Institution Evaluation'!$A$56:$K$346,9,0)&amp;""</f>
      </c>
      <c r="J4" t="s" s="456">
        <f>VLOOKUP($A4,'Institution Evaluation'!$A$56:$K$346,10,0)&amp;""</f>
      </c>
      <c r="K4" s="457">
        <f>IF($I4="Critical Importance",20,IF($I4="Minor Importance",5,10))</f>
        <v>10</v>
      </c>
      <c r="L4" t="s" s="372">
        <f>IF($E4="Not Scored","N/A",IF(AND($D4='Auto Responses'!$J$27,$H4=""),"N/A",IF(AND($D4='Auto Responses'!$J$27,$H4='Auto Responses'!$J$7),1,IF(AND($D4='Auto Responses'!$J$27,$H4='Auto Responses'!$J$8),0,IF(OR($F4=$G4,$H4='Auto Responses'!$J$7),1,0)))))</f>
        <v>148</v>
      </c>
      <c r="M4" t="s" s="456">
        <f>VLOOKUP($A4,'Institution Evaluation'!$A$56:$K$346,10,0)&amp;""</f>
      </c>
      <c r="N4" s="457">
        <f>IF($J4="Critical Importance",1,IF(AND($J4="",$I4="Critical Importance"),1,0))</f>
        <v>0</v>
      </c>
      <c r="O4" t="s" s="456">
        <f>IF($E4="Not Scored","N/A",IF($J4="",$K4,IF($J4="Minor Importance",5,IF($J4="Standard Importance",10,IF($J4="Critical Importance",20,0)))))</f>
        <v>148</v>
      </c>
      <c r="P4" t="s" s="456">
        <f>IF(OR($O4="N/A",$L4="N/A"),"N/A",$O4*$L4)</f>
        <v>148</v>
      </c>
      <c r="Q4" s="458">
        <f>IF(M4="TRUE",1,0)</f>
        <v>0</v>
      </c>
      <c r="R4" s="458">
        <f>R3+Q4</f>
        <v>0</v>
      </c>
      <c r="S4" s="458">
        <f>IF(Q4=0,0,R4)</f>
        <v>0</v>
      </c>
      <c r="T4" s="458">
        <f>IF(N4=1,1,0)</f>
        <v>0</v>
      </c>
      <c r="U4" s="458">
        <f>U3+T4</f>
        <v>0</v>
      </c>
      <c r="V4" s="458">
        <f>IF(T4=0,0,U4)</f>
        <v>0</v>
      </c>
      <c r="W4" s="160"/>
    </row>
    <row r="5" ht="57" customHeight="1">
      <c r="A5" t="s" s="456">
        <f>'Questions'!$A5</f>
        <v>3127</v>
      </c>
      <c r="B5" t="s" s="456">
        <f>LEFT(A5,4)</f>
        <v>3120</v>
      </c>
      <c r="C5" t="s" s="456">
        <f>VLOOKUP($A5,'Questions'!$A$3:$L$333,2,0)&amp;""</f>
        <v>1360</v>
      </c>
      <c r="D5" t="s" s="456">
        <f>VLOOKUP($A5,'Questions'!$A$3:$L$333,11,0)&amp;""</f>
        <v>3121</v>
      </c>
      <c r="E5" t="s" s="456">
        <f>VLOOKUP($A5,'Questions'!$A$3:$L$333,12,0)&amp;""</f>
        <v>3122</v>
      </c>
      <c r="F5" t="s" s="456">
        <f>VLOOKUP($A5,'Institution Evaluation'!$A$56:$K$346,3,0)&amp;""</f>
        <v>3128</v>
      </c>
      <c r="G5" t="s" s="456">
        <f>VLOOKUP($A5,'Institution Evaluation'!$A$56:$K$346,7,0)&amp;""</f>
        <v>3124</v>
      </c>
      <c r="H5" t="s" s="456">
        <f>VLOOKUP($A5,'Institution Evaluation'!$A$56:$K$346,8,0)&amp;""</f>
      </c>
      <c r="I5" t="s" s="456">
        <f>VLOOKUP($A5,'Institution Evaluation'!$A$56:$K$346,9,0)&amp;""</f>
      </c>
      <c r="J5" t="s" s="456">
        <f>VLOOKUP($A5,'Institution Evaluation'!$A$56:$K$346,10,0)&amp;""</f>
      </c>
      <c r="K5" s="457">
        <f>IF($I5="Critical Importance",20,IF($I5="Minor Importance",5,10))</f>
        <v>10</v>
      </c>
      <c r="L5" t="s" s="372">
        <f>IF($E5="Not Scored","N/A",IF(AND($D5='Auto Responses'!$J$27,$H5=""),"N/A",IF(AND($D5='Auto Responses'!$J$27,$H5='Auto Responses'!$J$7),1,IF(AND($D5='Auto Responses'!$J$27,$H5='Auto Responses'!$J$8),0,IF(OR($F5=$G5,$H5='Auto Responses'!$J$7),1,0)))))</f>
        <v>148</v>
      </c>
      <c r="M5" t="s" s="456">
        <f>VLOOKUP($A5,'Institution Evaluation'!$A$56:$K$346,10,0)&amp;""</f>
      </c>
      <c r="N5" s="457">
        <f>IF($J5="Critical Importance",1,IF(AND($J5="",$I5="Critical Importance"),1,0))</f>
        <v>0</v>
      </c>
      <c r="O5" t="s" s="456">
        <f>IF($E5="Not Scored","N/A",IF($J5="",$K5,IF($J5="Minor Importance",5,IF($J5="Standard Importance",10,IF($J5="Critical Importance",20,0)))))</f>
        <v>148</v>
      </c>
      <c r="P5" t="s" s="456">
        <f>IF(OR($O5="N/A",$L5="N/A"),"N/A",$O5*$L5)</f>
        <v>148</v>
      </c>
      <c r="Q5" s="458">
        <f>IF(M5="TRUE",1,0)</f>
        <v>0</v>
      </c>
      <c r="R5" s="458">
        <f>R4+Q5</f>
        <v>0</v>
      </c>
      <c r="S5" s="458">
        <f>IF(Q5=0,0,R5)</f>
        <v>0</v>
      </c>
      <c r="T5" s="458">
        <f>IF(N5=1,1,0)</f>
        <v>0</v>
      </c>
      <c r="U5" s="458">
        <f>U4+T5</f>
        <v>0</v>
      </c>
      <c r="V5" s="458">
        <f>IF(T5=0,0,U5)</f>
        <v>0</v>
      </c>
      <c r="W5" s="160"/>
    </row>
    <row r="6" ht="57" customHeight="1">
      <c r="A6" t="s" s="456">
        <f>'Questions'!$A6</f>
        <v>3129</v>
      </c>
      <c r="B6" t="s" s="456">
        <f>LEFT(A6,4)</f>
        <v>3120</v>
      </c>
      <c r="C6" t="s" s="456">
        <f>VLOOKUP($A6,'Questions'!$A$3:$L$333,2,0)&amp;""</f>
        <v>1361</v>
      </c>
      <c r="D6" t="s" s="456">
        <f>VLOOKUP($A6,'Questions'!$A$3:$L$333,11,0)&amp;""</f>
        <v>3121</v>
      </c>
      <c r="E6" t="s" s="456">
        <f>VLOOKUP($A6,'Questions'!$A$3:$L$333,12,0)&amp;""</f>
        <v>3122</v>
      </c>
      <c r="F6" t="s" s="456">
        <f>VLOOKUP($A6,'Institution Evaluation'!$A$56:$K$346,3,0)&amp;""</f>
        <v>3130</v>
      </c>
      <c r="G6" t="s" s="456">
        <f>VLOOKUP($A6,'Institution Evaluation'!$A$56:$K$346,7,0)&amp;""</f>
        <v>3124</v>
      </c>
      <c r="H6" t="s" s="456">
        <f>VLOOKUP($A6,'Institution Evaluation'!$A$56:$K$346,8,0)&amp;""</f>
      </c>
      <c r="I6" t="s" s="456">
        <f>VLOOKUP($A6,'Institution Evaluation'!$A$56:$K$346,9,0)&amp;""</f>
      </c>
      <c r="J6" t="s" s="456">
        <f>VLOOKUP($A6,'Institution Evaluation'!$A$56:$K$346,10,0)&amp;""</f>
      </c>
      <c r="K6" s="457">
        <f>IF($I6="Critical Importance",20,IF($I6="Minor Importance",5,10))</f>
        <v>10</v>
      </c>
      <c r="L6" t="s" s="372">
        <f>IF($E6="Not Scored","N/A",IF(AND($D6='Auto Responses'!$J$27,$H6=""),"N/A",IF(AND($D6='Auto Responses'!$J$27,$H6='Auto Responses'!$J$7),1,IF(AND($D6='Auto Responses'!$J$27,$H6='Auto Responses'!$J$8),0,IF(OR($F6=$G6,$H6='Auto Responses'!$J$7),1,0)))))</f>
        <v>148</v>
      </c>
      <c r="M6" t="s" s="456">
        <f>VLOOKUP($A6,'Institution Evaluation'!$A$56:$K$346,10,0)&amp;""</f>
      </c>
      <c r="N6" s="457">
        <f>IF($J6="Critical Importance",1,IF(AND($J6="",$I6="Critical Importance"),1,0))</f>
        <v>0</v>
      </c>
      <c r="O6" t="s" s="456">
        <f>IF($E6="Not Scored","N/A",IF($J6="",$K6,IF($J6="Minor Importance",5,IF($J6="Standard Importance",10,IF($J6="Critical Importance",20,0)))))</f>
        <v>148</v>
      </c>
      <c r="P6" t="s" s="456">
        <f>IF(OR($O6="N/A",$L6="N/A"),"N/A",$O6*$L6)</f>
        <v>148</v>
      </c>
      <c r="Q6" s="458">
        <f>IF(M6="TRUE",1,0)</f>
        <v>0</v>
      </c>
      <c r="R6" s="458">
        <f>R5+Q6</f>
        <v>0</v>
      </c>
      <c r="S6" s="458">
        <f>IF(Q6=0,0,R6)</f>
        <v>0</v>
      </c>
      <c r="T6" s="458">
        <f>IF(N6=1,1,0)</f>
        <v>0</v>
      </c>
      <c r="U6" s="458">
        <f>U5+T6</f>
        <v>0</v>
      </c>
      <c r="V6" s="458">
        <f>IF(T6=0,0,U6)</f>
        <v>0</v>
      </c>
      <c r="W6" s="160"/>
    </row>
    <row r="7" ht="57" customHeight="1">
      <c r="A7" t="s" s="456">
        <f>'Questions'!$A7</f>
        <v>3131</v>
      </c>
      <c r="B7" t="s" s="456">
        <f>LEFT(A7,4)</f>
        <v>3120</v>
      </c>
      <c r="C7" t="s" s="456">
        <f>VLOOKUP($A7,'Questions'!$A$3:$L$333,2,0)&amp;""</f>
        <v>1362</v>
      </c>
      <c r="D7" t="s" s="456">
        <f>VLOOKUP($A7,'Questions'!$A$3:$L$333,11,0)&amp;""</f>
        <v>3121</v>
      </c>
      <c r="E7" t="s" s="456">
        <f>VLOOKUP($A7,'Questions'!$A$3:$L$333,12,0)&amp;""</f>
        <v>3122</v>
      </c>
      <c r="F7" t="s" s="456">
        <f>VLOOKUP($A7,'Institution Evaluation'!$A$56:$K$346,3,0)&amp;""</f>
        <v>3132</v>
      </c>
      <c r="G7" t="s" s="456">
        <f>VLOOKUP($A7,'Institution Evaluation'!$A$56:$K$346,7,0)&amp;""</f>
        <v>3124</v>
      </c>
      <c r="H7" t="s" s="456">
        <f>VLOOKUP($A7,'Institution Evaluation'!$A$56:$K$346,8,0)&amp;""</f>
      </c>
      <c r="I7" t="s" s="456">
        <f>VLOOKUP($A7,'Institution Evaluation'!$A$56:$K$346,9,0)&amp;""</f>
      </c>
      <c r="J7" t="s" s="456">
        <f>VLOOKUP($A7,'Institution Evaluation'!$A$56:$K$346,10,0)&amp;""</f>
      </c>
      <c r="K7" s="457">
        <f>IF($I7="Critical Importance",20,IF($I7="Minor Importance",5,10))</f>
        <v>10</v>
      </c>
      <c r="L7" t="s" s="372">
        <f>IF($E7="Not Scored","N/A",IF(AND($D7='Auto Responses'!$J$27,$H7=""),"N/A",IF(AND($D7='Auto Responses'!$J$27,$H7='Auto Responses'!$J$7),1,IF(AND($D7='Auto Responses'!$J$27,$H7='Auto Responses'!$J$8),0,IF(OR($F7=$G7,$H7='Auto Responses'!$J$7),1,0)))))</f>
        <v>148</v>
      </c>
      <c r="M7" t="s" s="456">
        <f>VLOOKUP($A7,'Institution Evaluation'!$A$56:$K$346,10,0)&amp;""</f>
      </c>
      <c r="N7" s="457">
        <f>IF($J7="Critical Importance",1,IF(AND($J7="",$I7="Critical Importance"),1,0))</f>
        <v>0</v>
      </c>
      <c r="O7" t="s" s="456">
        <f>IF($E7="Not Scored","N/A",IF($J7="",$K7,IF($J7="Minor Importance",5,IF($J7="Standard Importance",10,IF($J7="Critical Importance",20,0)))))</f>
        <v>148</v>
      </c>
      <c r="P7" t="s" s="456">
        <f>IF(OR($O7="N/A",$L7="N/A"),"N/A",$O7*$L7)</f>
        <v>148</v>
      </c>
      <c r="Q7" s="458">
        <f>IF(M7="TRUE",1,0)</f>
        <v>0</v>
      </c>
      <c r="R7" s="458">
        <f>R6+Q7</f>
        <v>0</v>
      </c>
      <c r="S7" s="458">
        <f>IF(Q7=0,0,R7)</f>
        <v>0</v>
      </c>
      <c r="T7" s="458">
        <f>IF(N7=1,1,0)</f>
        <v>0</v>
      </c>
      <c r="U7" s="458">
        <f>U6+T7</f>
        <v>0</v>
      </c>
      <c r="V7" s="458">
        <f>IF(T7=0,0,U7)</f>
        <v>0</v>
      </c>
      <c r="W7" s="160"/>
    </row>
    <row r="8" ht="57" customHeight="1">
      <c r="A8" t="s" s="456">
        <f>'Questions'!$A8</f>
        <v>3133</v>
      </c>
      <c r="B8" t="s" s="456">
        <f>LEFT(A8,4)</f>
        <v>3120</v>
      </c>
      <c r="C8" t="s" s="456">
        <f>VLOOKUP($A8,'Questions'!$A$3:$L$333,2,0)&amp;""</f>
        <v>1363</v>
      </c>
      <c r="D8" t="s" s="456">
        <f>VLOOKUP($A8,'Questions'!$A$3:$L$333,11,0)&amp;""</f>
        <v>3121</v>
      </c>
      <c r="E8" t="s" s="456">
        <f>VLOOKUP($A8,'Questions'!$A$3:$L$333,12,0)&amp;""</f>
        <v>3122</v>
      </c>
      <c r="F8" t="s" s="456">
        <f>VLOOKUP($A8,'Institution Evaluation'!$A$56:$K$346,3,0)&amp;""</f>
        <v>3134</v>
      </c>
      <c r="G8" t="s" s="456">
        <f>VLOOKUP($A8,'Institution Evaluation'!$A$56:$K$346,7,0)&amp;""</f>
        <v>3124</v>
      </c>
      <c r="H8" t="s" s="456">
        <f>VLOOKUP($A8,'Institution Evaluation'!$A$56:$K$346,8,0)&amp;""</f>
      </c>
      <c r="I8" t="s" s="456">
        <f>VLOOKUP($A8,'Institution Evaluation'!$A$56:$K$346,9,0)&amp;""</f>
      </c>
      <c r="J8" t="s" s="456">
        <f>VLOOKUP($A8,'Institution Evaluation'!$A$56:$K$346,10,0)&amp;""</f>
      </c>
      <c r="K8" s="457">
        <f>IF($I8="Critical Importance",20,IF($I8="Minor Importance",5,10))</f>
        <v>10</v>
      </c>
      <c r="L8" t="s" s="372">
        <f>IF($E8="Not Scored","N/A",IF(AND($D8='Auto Responses'!$J$27,$H8=""),"N/A",IF(AND($D8='Auto Responses'!$J$27,$H8='Auto Responses'!$J$7),1,IF(AND($D8='Auto Responses'!$J$27,$H8='Auto Responses'!$J$8),0,IF(OR($F8=$G8,$H8='Auto Responses'!$J$7),1,0)))))</f>
        <v>148</v>
      </c>
      <c r="M8" t="s" s="456">
        <f>VLOOKUP($A8,'Institution Evaluation'!$A$56:$K$346,10,0)&amp;""</f>
      </c>
      <c r="N8" s="457">
        <f>IF($J8="Critical Importance",1,IF(AND($J8="",$I8="Critical Importance"),1,0))</f>
        <v>0</v>
      </c>
      <c r="O8" t="s" s="456">
        <f>IF($E8="Not Scored","N/A",IF($J8="",$K8,IF($J8="Minor Importance",5,IF($J8="Standard Importance",10,IF($J8="Critical Importance",20,0)))))</f>
        <v>148</v>
      </c>
      <c r="P8" t="s" s="456">
        <f>IF(OR($O8="N/A",$L8="N/A"),"N/A",$O8*$L8)</f>
        <v>148</v>
      </c>
      <c r="Q8" s="458">
        <f>IF(M8="TRUE",1,0)</f>
        <v>0</v>
      </c>
      <c r="R8" s="458">
        <f>R7+Q8</f>
        <v>0</v>
      </c>
      <c r="S8" s="458">
        <f>IF(Q8=0,0,R8)</f>
        <v>0</v>
      </c>
      <c r="T8" s="458">
        <f>IF(N8=1,1,0)</f>
        <v>0</v>
      </c>
      <c r="U8" s="458">
        <f>U7+T8</f>
        <v>0</v>
      </c>
      <c r="V8" s="458">
        <f>IF(T8=0,0,U8)</f>
        <v>0</v>
      </c>
      <c r="W8" s="160"/>
    </row>
    <row r="9" ht="57" customHeight="1">
      <c r="A9" t="s" s="456">
        <f>'Questions'!$A9</f>
        <v>3135</v>
      </c>
      <c r="B9" t="s" s="456">
        <f>LEFT(A9,4)</f>
        <v>3120</v>
      </c>
      <c r="C9" t="s" s="456">
        <f>VLOOKUP($A9,'Questions'!$A$3:$L$333,2,0)&amp;""</f>
        <v>1364</v>
      </c>
      <c r="D9" t="s" s="456">
        <f>VLOOKUP($A9,'Questions'!$A$3:$L$333,11,0)&amp;""</f>
        <v>3121</v>
      </c>
      <c r="E9" t="s" s="456">
        <f>VLOOKUP($A9,'Questions'!$A$3:$L$333,12,0)&amp;""</f>
        <v>3122</v>
      </c>
      <c r="F9" t="s" s="456">
        <f>VLOOKUP($A9,'Institution Evaluation'!$A$56:$K$346,3,0)&amp;""</f>
        <v>3136</v>
      </c>
      <c r="G9" t="s" s="456">
        <f>VLOOKUP($A9,'Institution Evaluation'!$A$56:$K$346,7,0)&amp;""</f>
        <v>3124</v>
      </c>
      <c r="H9" t="s" s="456">
        <f>VLOOKUP($A9,'Institution Evaluation'!$A$56:$K$346,8,0)&amp;""</f>
      </c>
      <c r="I9" t="s" s="456">
        <f>VLOOKUP($A9,'Institution Evaluation'!$A$56:$K$346,9,0)&amp;""</f>
      </c>
      <c r="J9" t="s" s="456">
        <f>VLOOKUP($A9,'Institution Evaluation'!$A$56:$K$346,10,0)&amp;""</f>
      </c>
      <c r="K9" s="457">
        <f>IF($I9="Critical Importance",20,IF($I9="Minor Importance",5,10))</f>
        <v>10</v>
      </c>
      <c r="L9" t="s" s="372">
        <f>IF($E9="Not Scored","N/A",IF(AND($D9='Auto Responses'!$J$27,$H9=""),"N/A",IF(AND($D9='Auto Responses'!$J$27,$H9='Auto Responses'!$J$7),1,IF(AND($D9='Auto Responses'!$J$27,$H9='Auto Responses'!$J$8),0,IF(OR($F9=$G9,$H9='Auto Responses'!$J$7),1,0)))))</f>
        <v>148</v>
      </c>
      <c r="M9" t="s" s="456">
        <f>VLOOKUP($A9,'Institution Evaluation'!$A$56:$K$346,10,0)&amp;""</f>
      </c>
      <c r="N9" s="457">
        <f>IF($J9="Critical Importance",1,IF(AND($J9="",$I9="Critical Importance"),1,0))</f>
        <v>0</v>
      </c>
      <c r="O9" t="s" s="456">
        <f>IF($E9="Not Scored","N/A",IF($J9="",$K9,IF($J9="Minor Importance",5,IF($J9="Standard Importance",10,IF($J9="Critical Importance",20,0)))))</f>
        <v>148</v>
      </c>
      <c r="P9" t="s" s="456">
        <f>IF(OR($O9="N/A",$L9="N/A"),"N/A",$O9*$L9)</f>
        <v>148</v>
      </c>
      <c r="Q9" s="458">
        <f>IF(M9="TRUE",1,0)</f>
        <v>0</v>
      </c>
      <c r="R9" s="458">
        <f>R8+Q9</f>
        <v>0</v>
      </c>
      <c r="S9" s="458">
        <f>IF(Q9=0,0,R9)</f>
        <v>0</v>
      </c>
      <c r="T9" s="458">
        <f>IF(N9=1,1,0)</f>
        <v>0</v>
      </c>
      <c r="U9" s="458">
        <f>U8+T9</f>
        <v>0</v>
      </c>
      <c r="V9" s="458">
        <f>IF(T9=0,0,U9)</f>
        <v>0</v>
      </c>
      <c r="W9" s="160"/>
    </row>
    <row r="10" ht="57" customHeight="1">
      <c r="A10" t="s" s="456">
        <f>'Questions'!$A10</f>
        <v>3137</v>
      </c>
      <c r="B10" t="s" s="456">
        <f>LEFT(A10,4)</f>
        <v>3120</v>
      </c>
      <c r="C10" t="s" s="456">
        <f>VLOOKUP($A10,'Questions'!$A$3:$L$333,2,0)&amp;""</f>
        <v>1365</v>
      </c>
      <c r="D10" t="s" s="456">
        <f>VLOOKUP($A10,'Questions'!$A$3:$L$333,11,0)&amp;""</f>
        <v>3121</v>
      </c>
      <c r="E10" t="s" s="456">
        <f>VLOOKUP($A10,'Questions'!$A$3:$L$333,12,0)&amp;""</f>
        <v>3122</v>
      </c>
      <c r="F10" t="s" s="456">
        <f>VLOOKUP($A10,'Institution Evaluation'!$A$56:$K$346,3,0)&amp;""</f>
        <v>3138</v>
      </c>
      <c r="G10" t="s" s="456">
        <f>VLOOKUP($A10,'Institution Evaluation'!$A$56:$K$346,7,0)&amp;""</f>
        <v>3124</v>
      </c>
      <c r="H10" t="s" s="456">
        <f>VLOOKUP($A10,'Institution Evaluation'!$A$56:$K$346,8,0)&amp;""</f>
      </c>
      <c r="I10" t="s" s="456">
        <f>VLOOKUP($A10,'Institution Evaluation'!$A$56:$K$346,9,0)&amp;""</f>
      </c>
      <c r="J10" t="s" s="456">
        <f>VLOOKUP($A10,'Institution Evaluation'!$A$56:$K$346,10,0)&amp;""</f>
      </c>
      <c r="K10" s="457">
        <f>IF($I10="Critical Importance",20,IF($I10="Minor Importance",5,10))</f>
        <v>10</v>
      </c>
      <c r="L10" t="s" s="372">
        <f>IF($E10="Not Scored","N/A",IF(AND($D10='Auto Responses'!$J$27,$H10=""),"N/A",IF(AND($D10='Auto Responses'!$J$27,$H10='Auto Responses'!$J$7),1,IF(AND($D10='Auto Responses'!$J$27,$H10='Auto Responses'!$J$8),0,IF(OR($F10=$G10,$H10='Auto Responses'!$J$7),1,0)))))</f>
        <v>148</v>
      </c>
      <c r="M10" t="s" s="456">
        <f>VLOOKUP($A10,'Institution Evaluation'!$A$56:$K$346,10,0)&amp;""</f>
      </c>
      <c r="N10" s="457">
        <f>IF($J10="Critical Importance",1,IF(AND($J10="",$I10="Critical Importance"),1,0))</f>
        <v>0</v>
      </c>
      <c r="O10" t="s" s="456">
        <f>IF($E10="Not Scored","N/A",IF($J10="",$K10,IF($J10="Minor Importance",5,IF($J10="Standard Importance",10,IF($J10="Critical Importance",20,0)))))</f>
        <v>148</v>
      </c>
      <c r="P10" t="s" s="456">
        <f>IF(OR($O10="N/A",$L10="N/A"),"N/A",$O10*$L10)</f>
        <v>148</v>
      </c>
      <c r="Q10" s="458">
        <f>IF(M10="TRUE",1,0)</f>
        <v>0</v>
      </c>
      <c r="R10" s="458">
        <f>R9+Q10</f>
        <v>0</v>
      </c>
      <c r="S10" s="458">
        <f>IF(Q10=0,0,R10)</f>
        <v>0</v>
      </c>
      <c r="T10" s="458">
        <f>IF(N10=1,1,0)</f>
        <v>0</v>
      </c>
      <c r="U10" s="458">
        <f>U9+T10</f>
        <v>0</v>
      </c>
      <c r="V10" s="458">
        <f>IF(T10=0,0,U10)</f>
        <v>0</v>
      </c>
      <c r="W10" s="160"/>
    </row>
    <row r="11" ht="57" customHeight="1">
      <c r="A11" t="s" s="456">
        <f>'Questions'!$A11</f>
        <v>3139</v>
      </c>
      <c r="B11" t="s" s="456">
        <f>LEFT(A11,4)</f>
        <v>3120</v>
      </c>
      <c r="C11" t="s" s="456">
        <f>VLOOKUP($A11,'Questions'!$A$3:$L$333,2,0)&amp;""</f>
        <v>1366</v>
      </c>
      <c r="D11" t="s" s="456">
        <v>1996</v>
      </c>
      <c r="E11" t="s" s="456">
        <f>VLOOKUP($A11,'Questions'!$A$3:$L$333,12,0)&amp;""</f>
        <v>3122</v>
      </c>
      <c r="F11" t="s" s="456">
        <f>VLOOKUP($A11,'Institution Evaluation'!$A$56:$K$346,3,0)&amp;""</f>
        <v>3140</v>
      </c>
      <c r="G11" t="s" s="456">
        <f>VLOOKUP($A11,'Institution Evaluation'!$A$56:$K$346,7,0)&amp;""</f>
        <v>3124</v>
      </c>
      <c r="H11" t="s" s="456">
        <f>VLOOKUP($A11,'Institution Evaluation'!$A$56:$K$346,8,0)&amp;""</f>
      </c>
      <c r="I11" t="s" s="456">
        <f>VLOOKUP($A11,'Institution Evaluation'!$A$56:$K$346,9,0)&amp;""</f>
      </c>
      <c r="J11" t="s" s="456">
        <f>VLOOKUP($A11,'Institution Evaluation'!$A$56:$K$346,10,0)&amp;""</f>
      </c>
      <c r="K11" s="457">
        <f>IF($I11="Critical Importance",20,IF($I11="Minor Importance",5,10))</f>
        <v>10</v>
      </c>
      <c r="L11" t="s" s="372">
        <f>IF($E11="Not Scored","N/A",IF(AND($D11='Auto Responses'!$J$27,$H11=""),"N/A",IF(AND($D11='Auto Responses'!$J$27,$H11='Auto Responses'!$J$7),1,IF(AND($D11='Auto Responses'!$J$27,$H11='Auto Responses'!$J$8),0,IF(OR($F11=$G11,$H11='Auto Responses'!$J$7),1,0)))))</f>
        <v>148</v>
      </c>
      <c r="M11" t="s" s="456">
        <f>VLOOKUP($A11,'Institution Evaluation'!$A$56:$K$346,10,0)&amp;""</f>
      </c>
      <c r="N11" s="457">
        <f>IF($J11="Critical Importance",1,IF(AND($J11="",$I11="Critical Importance"),1,0))</f>
        <v>0</v>
      </c>
      <c r="O11" t="s" s="456">
        <f>IF($E11="Not Scored","N/A",IF($J11="",$K11,IF($J11="Minor Importance",5,IF($J11="Standard Importance",10,IF($J11="Critical Importance",20,0)))))</f>
        <v>148</v>
      </c>
      <c r="P11" t="s" s="456">
        <f>IF(OR($O11="N/A",$L11="N/A"),"N/A",$O11*$L11)</f>
        <v>148</v>
      </c>
      <c r="Q11" s="458">
        <f>IF(M11="TRUE",1,0)</f>
        <v>0</v>
      </c>
      <c r="R11" s="458">
        <f>R10+Q11</f>
        <v>0</v>
      </c>
      <c r="S11" s="458">
        <f>IF(Q11=0,0,R11)</f>
        <v>0</v>
      </c>
      <c r="T11" s="458">
        <f>IF(N11=1,1,0)</f>
        <v>0</v>
      </c>
      <c r="U11" s="458">
        <f>U10+T11</f>
        <v>0</v>
      </c>
      <c r="V11" s="458">
        <f>IF(T11=0,0,U11)</f>
        <v>0</v>
      </c>
      <c r="W11" s="160"/>
    </row>
    <row r="12" ht="57" customHeight="1">
      <c r="A12" t="s" s="456">
        <f>'Questions'!$A12</f>
        <v>1222</v>
      </c>
      <c r="B12" t="s" s="456">
        <f>LEFT(A12,4)</f>
        <v>3141</v>
      </c>
      <c r="C12" t="s" s="456">
        <f>VLOOKUP($A12,'Questions'!$A$3:$L$333,2,0)&amp;""</f>
        <v>1370</v>
      </c>
      <c r="D12" t="s" s="456">
        <f>VLOOKUP($A12,'Questions'!$A$3:$L$333,11,0)&amp;""</f>
      </c>
      <c r="E12" t="s" s="456">
        <f>VLOOKUP($A12,'Questions'!$A$3:$L$333,12,0)&amp;""</f>
        <v>3142</v>
      </c>
      <c r="F12" t="s" s="456">
        <f>VLOOKUP($A12,'Institution Evaluation'!$A$56:$K$346,3,0)&amp;""</f>
        <v>3143</v>
      </c>
      <c r="G12" t="s" s="456">
        <f>VLOOKUP($A12,'Institution Evaluation'!$A$56:$K$346,7,0)&amp;""</f>
        <v>3143</v>
      </c>
      <c r="H12" t="s" s="456">
        <f>VLOOKUP($A12,'Institution Evaluation'!$A$56:$K$346,8,0)&amp;""</f>
      </c>
      <c r="I12" t="s" s="456">
        <f>VLOOKUP($A12,'Institution Evaluation'!$A$56:$K$346,9,0)&amp;""</f>
        <v>3144</v>
      </c>
      <c r="J12" t="s" s="456">
        <f>VLOOKUP($A12,'Institution Evaluation'!$A$56:$K$346,10,0)&amp;""</f>
      </c>
      <c r="K12" s="457">
        <f>IF($I12="Critical Importance",20,IF($I12="Minor Importance",5,10))</f>
        <v>20</v>
      </c>
      <c r="L12" s="458">
        <f>IF($E12="Not Scored","N/A",IF(AND($D12='Auto Responses'!$J$27,$H12=""),"N/A",IF(AND($D12='Auto Responses'!$J$27,$H12='Auto Responses'!$J$7),1,IF(AND($D12='Auto Responses'!$J$27,$H12='Auto Responses'!$J$8),0,IF(OR($F12=$G12,$H12='Auto Responses'!$J$7),1,0)))))</f>
        <v>1</v>
      </c>
      <c r="M12" t="s" s="456">
        <f>VLOOKUP($A12,'Institution Evaluation'!$A$56:$K$346,10,0)&amp;""</f>
      </c>
      <c r="N12" s="457">
        <f>IF($J12="Critical Importance",1,IF(AND($J12="",$I12="Critical Importance"),1,0))</f>
        <v>1</v>
      </c>
      <c r="O12" s="457">
        <f>IF($E12="Not Scored","N/A",IF($J12="",$K12,IF($J12="Minor Importance",5,IF($J12="Standard Importance",10,IF($J12="Critical Importance",20,0)))))</f>
        <v>20</v>
      </c>
      <c r="P12" s="457">
        <f>IF(OR($O12="N/A",$L12="N/A"),"N/A",$O12*$L12)</f>
        <v>20</v>
      </c>
      <c r="Q12" s="458">
        <f>IF(M12="TRUE",1,0)</f>
        <v>0</v>
      </c>
      <c r="R12" s="458">
        <f>R11+Q12</f>
        <v>0</v>
      </c>
      <c r="S12" s="458">
        <f>IF(Q12=0,0,R12)</f>
        <v>0</v>
      </c>
      <c r="T12" s="458">
        <f>IF(N12=1,1,0)</f>
        <v>1</v>
      </c>
      <c r="U12" s="458">
        <f>U11+T12</f>
        <v>1</v>
      </c>
      <c r="V12" s="458">
        <f>IF(T12=0,0,U12)</f>
        <v>1</v>
      </c>
      <c r="W12" s="160"/>
    </row>
    <row r="13" ht="57" customHeight="1">
      <c r="A13" t="s" s="456">
        <f>'Questions'!$A13</f>
        <v>3145</v>
      </c>
      <c r="B13" t="s" s="456">
        <f>LEFT(A13,4)</f>
        <v>3141</v>
      </c>
      <c r="C13" t="s" s="456">
        <f>VLOOKUP($A13,'Questions'!$A$3:$L$333,2,0)&amp;""</f>
        <v>1373</v>
      </c>
      <c r="D13" t="s" s="456">
        <f>VLOOKUP($A13,'Questions'!$A$3:$L$333,11,0)&amp;""</f>
      </c>
      <c r="E13" t="s" s="456">
        <f>VLOOKUP($A13,'Questions'!$A$3:$L$333,12,0)&amp;""</f>
        <v>3124</v>
      </c>
      <c r="F13" t="s" s="456">
        <f>VLOOKUP($A13,'Institution Evaluation'!$A$56:$K$346,3,0)&amp;""</f>
      </c>
      <c r="G13" t="s" s="456">
        <f>VLOOKUP($A13,'Institution Evaluation'!$A$56:$K$346,7,0)&amp;""</f>
        <v>3124</v>
      </c>
      <c r="H13" t="s" s="456">
        <f>VLOOKUP($A13,'Institution Evaluation'!$A$56:$K$346,8,0)&amp;""</f>
      </c>
      <c r="I13" t="s" s="456">
        <f>VLOOKUP($A13,'Institution Evaluation'!$A$56:$K$346,9,0)&amp;""</f>
        <v>3146</v>
      </c>
      <c r="J13" t="s" s="456">
        <f>VLOOKUP($A13,'Institution Evaluation'!$A$56:$K$346,10,0)&amp;""</f>
      </c>
      <c r="K13" s="457">
        <f>IF($I13="Critical Importance",20,IF($I13="Minor Importance",5,10))</f>
        <v>5</v>
      </c>
      <c r="L13" t="s" s="372">
        <f>IF($E13="Not Scored","N/A",IF(AND($D13='Auto Responses'!$J$27,$H13=""),"N/A",IF(AND($D13='Auto Responses'!$J$27,$H13='Auto Responses'!$J$7),1,IF(AND($D13='Auto Responses'!$J$27,$H13='Auto Responses'!$J$8),0,IF(OR($F13=$G13,$H13='Auto Responses'!$J$7),1,0)))))</f>
        <v>148</v>
      </c>
      <c r="M13" t="s" s="456">
        <f>VLOOKUP($A13,'Institution Evaluation'!$A$56:$K$346,10,0)&amp;""</f>
      </c>
      <c r="N13" s="457">
        <f>IF($J13="Critical Importance",1,IF(AND($J13="",$I13="Critical Importance"),1,0))</f>
        <v>0</v>
      </c>
      <c r="O13" t="s" s="456">
        <f>IF($E13="Not Scored","N/A",IF($J13="",$K13,IF($J13="Minor Importance",5,IF($J13="Standard Importance",10,IF($J13="Critical Importance",20,0)))))</f>
        <v>148</v>
      </c>
      <c r="P13" t="s" s="456">
        <f>IF(OR($O13="N/A",$L13="N/A"),"N/A",$O13*$L13)</f>
        <v>148</v>
      </c>
      <c r="Q13" s="458">
        <f>IF(M13="TRUE",1,0)</f>
        <v>0</v>
      </c>
      <c r="R13" s="458">
        <f>R12+Q13</f>
        <v>0</v>
      </c>
      <c r="S13" s="458">
        <f>IF(Q13=0,0,R13)</f>
        <v>0</v>
      </c>
      <c r="T13" s="458">
        <f>IF(N13=1,1,0)</f>
        <v>0</v>
      </c>
      <c r="U13" s="458">
        <f>U12+T13</f>
        <v>1</v>
      </c>
      <c r="V13" s="458">
        <f>IF(T13=0,0,U13)</f>
        <v>0</v>
      </c>
      <c r="W13" s="160"/>
    </row>
    <row r="14" ht="57" customHeight="1">
      <c r="A14" t="s" s="456">
        <f>'Questions'!$A14</f>
        <v>3147</v>
      </c>
      <c r="B14" t="s" s="456">
        <f>LEFT(A14,4)</f>
        <v>3141</v>
      </c>
      <c r="C14" t="s" s="456">
        <f>VLOOKUP($A14,'Questions'!$A$3:$L$333,2,0)&amp;""</f>
        <v>1376</v>
      </c>
      <c r="D14" t="s" s="456">
        <f>VLOOKUP($A14,'Questions'!$A$3:$L$333,11,0)&amp;""</f>
      </c>
      <c r="E14" t="s" s="456">
        <f>VLOOKUP($A14,'Questions'!$A$3:$L$333,12,0)&amp;""</f>
        <v>3142</v>
      </c>
      <c r="F14" t="s" s="456">
        <f>VLOOKUP($A14,'Institution Evaluation'!$A$56:$K$346,3,0)&amp;""</f>
        <v>3143</v>
      </c>
      <c r="G14" t="s" s="456">
        <f>VLOOKUP($A14,'Institution Evaluation'!$A$56:$K$346,7,0)&amp;""</f>
        <v>3143</v>
      </c>
      <c r="H14" t="s" s="456">
        <f>VLOOKUP($A14,'Institution Evaluation'!$A$56:$K$346,8,0)&amp;""</f>
      </c>
      <c r="I14" t="s" s="456">
        <f>VLOOKUP($A14,'Institution Evaluation'!$A$56:$K$346,9,0)&amp;""</f>
        <v>3146</v>
      </c>
      <c r="J14" t="s" s="456">
        <f>VLOOKUP($A14,'Institution Evaluation'!$A$56:$K$346,10,0)&amp;""</f>
      </c>
      <c r="K14" s="457">
        <f>IF($I14="Critical Importance",20,IF($I14="Minor Importance",5,10))</f>
        <v>5</v>
      </c>
      <c r="L14" s="458">
        <f>IF($E14="Not Scored","N/A",IF(AND($D14='Auto Responses'!$J$27,$H14=""),"N/A",IF(AND($D14='Auto Responses'!$J$27,$H14='Auto Responses'!$J$7),1,IF(AND($D14='Auto Responses'!$J$27,$H14='Auto Responses'!$J$8),0,IF(OR($F14=$G14,$H14='Auto Responses'!$J$7),1,0)))))</f>
        <v>1</v>
      </c>
      <c r="M14" t="s" s="456">
        <f>VLOOKUP($A14,'Institution Evaluation'!$A$56:$K$346,10,0)&amp;""</f>
      </c>
      <c r="N14" s="457">
        <f>IF($J14="Critical Importance",1,IF(AND($J14="",$I14="Critical Importance"),1,0))</f>
        <v>0</v>
      </c>
      <c r="O14" s="457">
        <f>IF($E14="Not Scored","N/A",IF($J14="",$K14,IF($J14="Minor Importance",5,IF($J14="Standard Importance",10,IF($J14="Critical Importance",20,0)))))</f>
        <v>5</v>
      </c>
      <c r="P14" s="457">
        <f>IF(OR($O14="N/A",$L14="N/A"),"N/A",$O14*$L14)</f>
        <v>5</v>
      </c>
      <c r="Q14" s="458">
        <f>IF(M14="TRUE",1,0)</f>
        <v>0</v>
      </c>
      <c r="R14" s="458">
        <f>R13+Q14</f>
        <v>0</v>
      </c>
      <c r="S14" s="458">
        <f>IF(Q14=0,0,R14)</f>
        <v>0</v>
      </c>
      <c r="T14" s="458">
        <f>IF(N14=1,1,0)</f>
        <v>0</v>
      </c>
      <c r="U14" s="458">
        <f>U13+T14</f>
        <v>1</v>
      </c>
      <c r="V14" s="458">
        <f>IF(T14=0,0,U14)</f>
        <v>0</v>
      </c>
      <c r="W14" s="160"/>
    </row>
    <row r="15" ht="57" customHeight="1">
      <c r="A15" t="s" s="456">
        <f>'Questions'!$A15</f>
        <v>3148</v>
      </c>
      <c r="B15" t="s" s="456">
        <f>LEFT(A15,4)</f>
        <v>3141</v>
      </c>
      <c r="C15" t="s" s="456">
        <f>VLOOKUP($A15,'Questions'!$A$3:$L$333,2,0)&amp;""</f>
        <v>1379</v>
      </c>
      <c r="D15" t="s" s="456">
        <f>VLOOKUP($A15,'Questions'!$A$3:$L$333,11,0)&amp;""</f>
      </c>
      <c r="E15" t="s" s="456">
        <f>VLOOKUP($A15,'Questions'!$A$3:$L$333,12,0)&amp;""</f>
        <v>3142</v>
      </c>
      <c r="F15" t="s" s="456">
        <f>VLOOKUP($A15,'Institution Evaluation'!$A$56:$K$346,3,0)&amp;""</f>
        <v>3149</v>
      </c>
      <c r="G15" t="s" s="456">
        <f>VLOOKUP($A15,'Institution Evaluation'!$A$56:$K$346,7,0)&amp;""</f>
        <v>3143</v>
      </c>
      <c r="H15" t="s" s="456">
        <f>VLOOKUP($A15,'Institution Evaluation'!$A$56:$K$346,8,0)&amp;""</f>
      </c>
      <c r="I15" t="s" s="456">
        <f>VLOOKUP($A15,'Institution Evaluation'!$A$56:$K$346,9,0)&amp;""</f>
        <v>3146</v>
      </c>
      <c r="J15" t="s" s="456">
        <f>VLOOKUP($A15,'Institution Evaluation'!$A$56:$K$346,10,0)&amp;""</f>
      </c>
      <c r="K15" s="457">
        <f>IF($I15="Critical Importance",20,IF($I15="Minor Importance",5,10))</f>
        <v>5</v>
      </c>
      <c r="L15" s="458">
        <f>IF($E15="Not Scored","N/A",IF(AND($D15='Auto Responses'!$J$27,$H15=""),"N/A",IF(AND($D15='Auto Responses'!$J$27,$H15='Auto Responses'!$J$7),1,IF(AND($D15='Auto Responses'!$J$27,$H15='Auto Responses'!$J$8),0,IF(OR($F15=$G15,$H15='Auto Responses'!$J$7),1,0)))))</f>
        <v>0</v>
      </c>
      <c r="M15" t="s" s="456">
        <f>VLOOKUP($A15,'Institution Evaluation'!$A$56:$K$346,10,0)&amp;""</f>
      </c>
      <c r="N15" s="457">
        <f>IF($J15="Critical Importance",1,IF(AND($J15="",$I15="Critical Importance"),1,0))</f>
        <v>0</v>
      </c>
      <c r="O15" s="457">
        <f>IF($E15="Not Scored","N/A",IF($J15="",$K15,IF($J15="Minor Importance",5,IF($J15="Standard Importance",10,IF($J15="Critical Importance",20,0)))))</f>
        <v>5</v>
      </c>
      <c r="P15" s="457">
        <f>IF(OR($O15="N/A",$L15="N/A"),"N/A",$O15*$L15)</f>
        <v>0</v>
      </c>
      <c r="Q15" s="458">
        <f>IF(M15="TRUE",1,0)</f>
        <v>0</v>
      </c>
      <c r="R15" s="458">
        <f>R14+Q15</f>
        <v>0</v>
      </c>
      <c r="S15" s="458">
        <f>IF(Q15=0,0,R15)</f>
        <v>0</v>
      </c>
      <c r="T15" s="458">
        <f>IF(N15=1,1,0)</f>
        <v>0</v>
      </c>
      <c r="U15" s="458">
        <f>U14+T15</f>
        <v>1</v>
      </c>
      <c r="V15" s="458">
        <f>IF(T15=0,0,U15)</f>
        <v>0</v>
      </c>
      <c r="W15" s="160"/>
    </row>
    <row r="16" ht="57" customHeight="1">
      <c r="A16" t="s" s="456">
        <f>'Questions'!$A16</f>
        <v>3150</v>
      </c>
      <c r="B16" t="s" s="456">
        <f>LEFT(A16,4)</f>
        <v>3141</v>
      </c>
      <c r="C16" t="s" s="456">
        <f>VLOOKUP($A16,'Questions'!$A$3:$L$333,2,0)&amp;""</f>
        <v>1382</v>
      </c>
      <c r="D16" t="s" s="456">
        <f>VLOOKUP($A16,'Questions'!$A$3:$L$333,11,0)&amp;""</f>
      </c>
      <c r="E16" t="s" s="456">
        <f>VLOOKUP($A16,'Questions'!$A$3:$L$333,12,0)&amp;""</f>
        <v>3122</v>
      </c>
      <c r="F16" t="s" s="456">
        <f>VLOOKUP($A16,'Institution Evaluation'!$A$56:$K$346,3,0)&amp;""</f>
      </c>
      <c r="G16" t="s" s="456">
        <f>VLOOKUP($A16,'Institution Evaluation'!$A$56:$K$346,7,0)&amp;""</f>
        <v>3124</v>
      </c>
      <c r="H16" t="s" s="456">
        <f>VLOOKUP($A16,'Institution Evaluation'!$A$56:$K$346,8,0)&amp;""</f>
      </c>
      <c r="I16" t="s" s="456">
        <f>VLOOKUP($A16,'Institution Evaluation'!$A$56:$K$346,9,0)&amp;""</f>
        <v>3146</v>
      </c>
      <c r="J16" t="s" s="456">
        <f>VLOOKUP($A16,'Institution Evaluation'!$A$56:$K$346,10,0)&amp;""</f>
      </c>
      <c r="K16" s="457">
        <f>IF($I16="Critical Importance",20,IF($I16="Minor Importance",5,10))</f>
        <v>5</v>
      </c>
      <c r="L16" t="s" s="372">
        <f>IF($E16="Not Scored","N/A",IF(AND($D16='Auto Responses'!$J$27,$H16=""),"N/A",IF(AND($D16='Auto Responses'!$J$27,$H16='Auto Responses'!$J$7),1,IF(AND($D16='Auto Responses'!$J$27,$H16='Auto Responses'!$J$8),0,IF(OR($F16=$G16,$H16='Auto Responses'!$J$7),1,0)))))</f>
        <v>148</v>
      </c>
      <c r="M16" t="s" s="456">
        <f>VLOOKUP($A16,'Institution Evaluation'!$A$56:$K$346,10,0)&amp;""</f>
      </c>
      <c r="N16" s="457">
        <f>IF($J16="Critical Importance",1,IF(AND($J16="",$I16="Critical Importance"),1,0))</f>
        <v>0</v>
      </c>
      <c r="O16" t="s" s="456">
        <f>IF($E16="Not Scored","N/A",IF($J16="",$K16,IF($J16="Minor Importance",5,IF($J16="Standard Importance",10,IF($J16="Critical Importance",20,0)))))</f>
        <v>148</v>
      </c>
      <c r="P16" t="s" s="456">
        <f>IF(OR($O16="N/A",$L16="N/A"),"N/A",$O16*$L16)</f>
        <v>148</v>
      </c>
      <c r="Q16" s="458">
        <f>IF(M16="TRUE",1,0)</f>
        <v>0</v>
      </c>
      <c r="R16" s="458">
        <f>R15+Q16</f>
        <v>0</v>
      </c>
      <c r="S16" s="458">
        <f>IF(Q16=0,0,R16)</f>
        <v>0</v>
      </c>
      <c r="T16" s="458">
        <f>IF(N16=1,1,0)</f>
        <v>0</v>
      </c>
      <c r="U16" s="458">
        <f>U15+T16</f>
        <v>1</v>
      </c>
      <c r="V16" s="458">
        <f>IF(T16=0,0,U16)</f>
        <v>0</v>
      </c>
      <c r="W16" s="160"/>
    </row>
    <row r="17" ht="57" customHeight="1">
      <c r="A17" t="s" s="456">
        <f>'Questions'!$A17</f>
        <v>3151</v>
      </c>
      <c r="B17" t="s" s="456">
        <f>LEFT(A17,4)</f>
        <v>3152</v>
      </c>
      <c r="C17" t="s" s="456">
        <f>VLOOKUP($A17,'Questions'!$A$3:$L$333,2,0)&amp;""</f>
        <v>1386</v>
      </c>
      <c r="D17" t="s" s="456">
        <f>VLOOKUP($A17,'Questions'!$A$3:$L$333,11,0)&amp;""</f>
        <v>3121</v>
      </c>
      <c r="E17" t="s" s="456">
        <f>VLOOKUP($A17,'Questions'!$A$3:$L$333,12,0)&amp;""</f>
        <v>3122</v>
      </c>
      <c r="F17" t="s" s="456">
        <f>VLOOKUP($A17,'Institution Evaluation'!$A$56:$K$346,3,0)&amp;""</f>
        <v>3143</v>
      </c>
      <c r="G17" t="s" s="456">
        <f>VLOOKUP($A17,'Institution Evaluation'!$A$56:$K$346,7,0)&amp;""</f>
        <v>3124</v>
      </c>
      <c r="H17" t="s" s="456">
        <f>VLOOKUP($A17,'Institution Evaluation'!$A$56:$K$346,8,0)&amp;""</f>
      </c>
      <c r="I17" t="s" s="456">
        <f>VLOOKUP($A17,'Institution Evaluation'!$A$56:$K$346,9,0)&amp;""</f>
      </c>
      <c r="J17" t="s" s="456">
        <f>VLOOKUP($A17,'Institution Evaluation'!$A$56:$K$346,10,0)&amp;""</f>
      </c>
      <c r="K17" s="457">
        <f>IF($I17="Critical Importance",20,IF($I17="Minor Importance",5,10))</f>
        <v>10</v>
      </c>
      <c r="L17" t="s" s="372">
        <f>IF($E17="Not Scored","N/A",IF(AND($D17='Auto Responses'!$J$27,$H17=""),"N/A",IF(AND($D17='Auto Responses'!$J$27,$H17='Auto Responses'!$J$7),1,IF(AND($D17='Auto Responses'!$J$27,$H17='Auto Responses'!$J$8),0,IF(OR($F17=$G17,$H17='Auto Responses'!$J$7),1,0)))))</f>
        <v>148</v>
      </c>
      <c r="M17" t="s" s="456">
        <f>VLOOKUP($A17,'Institution Evaluation'!$A$56:$K$346,10,0)&amp;""</f>
      </c>
      <c r="N17" s="457">
        <f>IF($J17="Critical Importance",1,IF(AND($J17="",$I17="Critical Importance"),1,0))</f>
        <v>0</v>
      </c>
      <c r="O17" t="s" s="456">
        <f>IF($E17="Not Scored","N/A",IF($J17="",$K17,IF($J17="Minor Importance",5,IF($J17="Standard Importance",10,IF($J17="Critical Importance",20,0)))))</f>
        <v>148</v>
      </c>
      <c r="P17" t="s" s="456">
        <f>IF(OR($O17="N/A",$L17="N/A"),"N/A",$O17*$L17)</f>
        <v>148</v>
      </c>
      <c r="Q17" s="458">
        <f>IF(M17="TRUE",1,0)</f>
        <v>0</v>
      </c>
      <c r="R17" s="458">
        <f>R16+Q17</f>
        <v>0</v>
      </c>
      <c r="S17" s="458">
        <f>IF(Q17=0,0,R17)</f>
        <v>0</v>
      </c>
      <c r="T17" s="458">
        <f>IF(N17=1,1,0)</f>
        <v>0</v>
      </c>
      <c r="U17" s="458">
        <f>U16+T17</f>
        <v>1</v>
      </c>
      <c r="V17" s="458">
        <f>IF(T17=0,0,U17)</f>
        <v>0</v>
      </c>
      <c r="W17" s="160"/>
    </row>
    <row r="18" ht="57" customHeight="1">
      <c r="A18" t="s" s="456">
        <f>'Questions'!$A18</f>
        <v>3153</v>
      </c>
      <c r="B18" t="s" s="456">
        <f>LEFT(A18,4)</f>
        <v>3152</v>
      </c>
      <c r="C18" t="s" s="456">
        <f>VLOOKUP($A18,'Questions'!$A$3:$L$333,2,0)&amp;""</f>
        <v>1388</v>
      </c>
      <c r="D18" t="s" s="456">
        <f>VLOOKUP($A18,'Questions'!$A$3:$L$333,11,0)&amp;""</f>
        <v>3121</v>
      </c>
      <c r="E18" t="s" s="456">
        <f>VLOOKUP($A18,'Questions'!$A$3:$L$333,12,0)&amp;""</f>
        <v>3122</v>
      </c>
      <c r="F18" t="s" s="456">
        <f>VLOOKUP($A18,'Institution Evaluation'!$A$56:$K$346,3,0)&amp;""</f>
        <v>3143</v>
      </c>
      <c r="G18" t="s" s="456">
        <f>VLOOKUP($A18,'Institution Evaluation'!$A$56:$K$346,7,0)&amp;""</f>
        <v>3124</v>
      </c>
      <c r="H18" t="s" s="456">
        <f>VLOOKUP($A18,'Institution Evaluation'!$A$56:$K$346,8,0)&amp;""</f>
      </c>
      <c r="I18" t="s" s="456">
        <f>VLOOKUP($A18,'Institution Evaluation'!$A$56:$K$346,9,0)&amp;""</f>
      </c>
      <c r="J18" t="s" s="456">
        <f>VLOOKUP($A18,'Institution Evaluation'!$A$56:$K$346,10,0)&amp;""</f>
      </c>
      <c r="K18" s="457">
        <f>IF($I18="Critical Importance",20,IF($I18="Minor Importance",5,10))</f>
        <v>10</v>
      </c>
      <c r="L18" t="s" s="372">
        <f>IF($E18="Not Scored","N/A",IF(AND($D18='Auto Responses'!$J$27,$H18=""),"N/A",IF(AND($D18='Auto Responses'!$J$27,$H18='Auto Responses'!$J$7),1,IF(AND($D18='Auto Responses'!$J$27,$H18='Auto Responses'!$J$8),0,IF(OR($F18=$G18,$H18='Auto Responses'!$J$7),1,0)))))</f>
        <v>148</v>
      </c>
      <c r="M18" t="s" s="456">
        <f>VLOOKUP($A18,'Institution Evaluation'!$A$56:$K$346,10,0)&amp;""</f>
      </c>
      <c r="N18" s="457">
        <f>IF($J18="Critical Importance",1,IF(AND($J18="",$I18="Critical Importance"),1,0))</f>
        <v>0</v>
      </c>
      <c r="O18" t="s" s="456">
        <f>IF($E18="Not Scored","N/A",IF($J18="",$K18,IF($J18="Minor Importance",5,IF($J18="Standard Importance",10,IF($J18="Critical Importance",20,0)))))</f>
        <v>148</v>
      </c>
      <c r="P18" t="s" s="456">
        <f>IF(OR($O18="N/A",$L18="N/A"),"N/A",$O18*$L18)</f>
        <v>148</v>
      </c>
      <c r="Q18" s="458">
        <f>IF(M18="TRUE",1,0)</f>
        <v>0</v>
      </c>
      <c r="R18" s="458">
        <f>R17+Q18</f>
        <v>0</v>
      </c>
      <c r="S18" s="458">
        <f>IF(Q18=0,0,R18)</f>
        <v>0</v>
      </c>
      <c r="T18" s="458">
        <f>IF(N18=1,1,0)</f>
        <v>0</v>
      </c>
      <c r="U18" s="458">
        <f>U17+T18</f>
        <v>1</v>
      </c>
      <c r="V18" s="458">
        <f>IF(T18=0,0,U18)</f>
        <v>0</v>
      </c>
      <c r="W18" s="160"/>
    </row>
    <row r="19" ht="57" customHeight="1">
      <c r="A19" t="s" s="456">
        <f>'Questions'!$A19</f>
        <v>3154</v>
      </c>
      <c r="B19" t="s" s="456">
        <f>LEFT(A19,4)</f>
        <v>3152</v>
      </c>
      <c r="C19" t="s" s="456">
        <f>VLOOKUP($A19,'Questions'!$A$3:$L$333,2,0)&amp;""</f>
        <v>1390</v>
      </c>
      <c r="D19" t="s" s="456">
        <f>VLOOKUP($A19,'Questions'!$A$3:$L$333,11,0)&amp;""</f>
        <v>3121</v>
      </c>
      <c r="E19" t="s" s="456">
        <f>VLOOKUP($A19,'Questions'!$A$3:$L$333,12,0)&amp;""</f>
        <v>3122</v>
      </c>
      <c r="F19" t="s" s="456">
        <f>VLOOKUP($A19,'Institution Evaluation'!$A$56:$K$346,3,0)&amp;""</f>
        <v>3149</v>
      </c>
      <c r="G19" t="s" s="456">
        <f>VLOOKUP($A19,'Institution Evaluation'!$A$56:$K$346,7,0)&amp;""</f>
        <v>3124</v>
      </c>
      <c r="H19" t="s" s="456">
        <f>VLOOKUP($A19,'Institution Evaluation'!$A$56:$K$346,8,0)&amp;""</f>
      </c>
      <c r="I19" t="s" s="456">
        <f>VLOOKUP($A19,'Institution Evaluation'!$A$56:$K$346,9,0)&amp;""</f>
      </c>
      <c r="J19" t="s" s="456">
        <f>VLOOKUP($A19,'Institution Evaluation'!$A$56:$K$346,10,0)&amp;""</f>
      </c>
      <c r="K19" s="457">
        <f>IF($I19="Critical Importance",20,IF($I19="Minor Importance",5,10))</f>
        <v>10</v>
      </c>
      <c r="L19" t="s" s="372">
        <f>IF($E19="Not Scored","N/A",IF(AND($D19='Auto Responses'!$J$27,$H19=""),"N/A",IF(AND($D19='Auto Responses'!$J$27,$H19='Auto Responses'!$J$7),1,IF(AND($D19='Auto Responses'!$J$27,$H19='Auto Responses'!$J$8),0,IF(OR($F19=$G19,$H19='Auto Responses'!$J$7),1,0)))))</f>
        <v>148</v>
      </c>
      <c r="M19" t="s" s="456">
        <f>VLOOKUP($A19,'Institution Evaluation'!$A$56:$K$346,10,0)&amp;""</f>
      </c>
      <c r="N19" s="457">
        <f>IF($J19="Critical Importance",1,IF(AND($J19="",$I19="Critical Importance"),1,0))</f>
        <v>0</v>
      </c>
      <c r="O19" t="s" s="456">
        <f>IF($E19="Not Scored","N/A",IF($J19="",$K19,IF($J19="Minor Importance",5,IF($J19="Standard Importance",10,IF($J19="Critical Importance",20,0)))))</f>
        <v>148</v>
      </c>
      <c r="P19" t="s" s="456">
        <f>IF(OR($O19="N/A",$L19="N/A"),"N/A",$O19*$L19)</f>
        <v>148</v>
      </c>
      <c r="Q19" s="458">
        <f>IF(M19="TRUE",1,0)</f>
        <v>0</v>
      </c>
      <c r="R19" s="458">
        <f>R18+Q19</f>
        <v>0</v>
      </c>
      <c r="S19" s="458">
        <f>IF(Q19=0,0,R19)</f>
        <v>0</v>
      </c>
      <c r="T19" s="458">
        <f>IF(N19=1,1,0)</f>
        <v>0</v>
      </c>
      <c r="U19" s="458">
        <f>U18+T19</f>
        <v>1</v>
      </c>
      <c r="V19" s="458">
        <f>IF(T19=0,0,U19)</f>
        <v>0</v>
      </c>
      <c r="W19" s="160"/>
    </row>
    <row r="20" ht="57" customHeight="1">
      <c r="A20" t="s" s="456">
        <f>'Questions'!$A20</f>
        <v>3155</v>
      </c>
      <c r="B20" t="s" s="456">
        <f>LEFT(A20,4)</f>
        <v>3152</v>
      </c>
      <c r="C20" t="s" s="456">
        <f>VLOOKUP($A20,'Questions'!$A$3:$L$333,2,0)&amp;""</f>
        <v>1392</v>
      </c>
      <c r="D20" t="s" s="456">
        <f>VLOOKUP($A20,'Questions'!$A$3:$L$333,11,0)&amp;""</f>
        <v>3121</v>
      </c>
      <c r="E20" t="s" s="456">
        <f>VLOOKUP($A20,'Questions'!$A$3:$L$333,12,0)&amp;""</f>
        <v>3122</v>
      </c>
      <c r="F20" t="s" s="456">
        <f>VLOOKUP($A20,'Institution Evaluation'!$A$56:$K$346,3,0)&amp;""</f>
        <v>3149</v>
      </c>
      <c r="G20" t="s" s="456">
        <f>VLOOKUP($A20,'Institution Evaluation'!$A$56:$K$346,7,0)&amp;""</f>
        <v>3124</v>
      </c>
      <c r="H20" t="s" s="456">
        <f>VLOOKUP($A20,'Institution Evaluation'!$A$56:$K$346,8,0)&amp;""</f>
      </c>
      <c r="I20" t="s" s="456">
        <f>VLOOKUP($A20,'Institution Evaluation'!$A$56:$K$346,9,0)&amp;""</f>
      </c>
      <c r="J20" t="s" s="456">
        <f>VLOOKUP($A20,'Institution Evaluation'!$A$56:$K$346,10,0)&amp;""</f>
      </c>
      <c r="K20" s="457">
        <f>IF($I20="Critical Importance",20,IF($I20="Minor Importance",5,10))</f>
        <v>10</v>
      </c>
      <c r="L20" t="s" s="372">
        <f>IF($E20="Not Scored","N/A",IF(AND($D20='Auto Responses'!$J$27,$H20=""),"N/A",IF(AND($D20='Auto Responses'!$J$27,$H20='Auto Responses'!$J$7),1,IF(AND($D20='Auto Responses'!$J$27,$H20='Auto Responses'!$J$8),0,IF(OR($F20=$G20,$H20='Auto Responses'!$J$7),1,0)))))</f>
        <v>148</v>
      </c>
      <c r="M20" t="s" s="456">
        <f>VLOOKUP($A20,'Institution Evaluation'!$A$56:$K$346,10,0)&amp;""</f>
      </c>
      <c r="N20" s="457">
        <f>IF($J20="Critical Importance",1,IF(AND($J20="",$I20="Critical Importance"),1,0))</f>
        <v>0</v>
      </c>
      <c r="O20" t="s" s="456">
        <f>IF($E20="Not Scored","N/A",IF($J20="",$K20,IF($J20="Minor Importance",5,IF($J20="Standard Importance",10,IF($J20="Critical Importance",20,0)))))</f>
        <v>148</v>
      </c>
      <c r="P20" t="s" s="456">
        <f>IF(OR($O20="N/A",$L20="N/A"),"N/A",$O20*$L20)</f>
        <v>148</v>
      </c>
      <c r="Q20" s="458">
        <f>IF(M20="TRUE",1,0)</f>
        <v>0</v>
      </c>
      <c r="R20" s="458">
        <f>R19+Q20</f>
        <v>0</v>
      </c>
      <c r="S20" s="458">
        <f>IF(Q20=0,0,R20)</f>
        <v>0</v>
      </c>
      <c r="T20" s="458">
        <f>IF(N20=1,1,0)</f>
        <v>0</v>
      </c>
      <c r="U20" s="458">
        <f>U19+T20</f>
        <v>1</v>
      </c>
      <c r="V20" s="458">
        <f>IF(T20=0,0,U20)</f>
        <v>0</v>
      </c>
      <c r="W20" s="160"/>
    </row>
    <row r="21" ht="57" customHeight="1">
      <c r="A21" t="s" s="456">
        <f>'Questions'!$A21</f>
        <v>3156</v>
      </c>
      <c r="B21" t="s" s="456">
        <f>LEFT(A21,4)</f>
        <v>3152</v>
      </c>
      <c r="C21" t="s" s="456">
        <f>VLOOKUP($A21,'Questions'!$A$3:$L$333,2,0)&amp;""</f>
        <v>1394</v>
      </c>
      <c r="D21" t="s" s="456">
        <f>VLOOKUP($A21,'Questions'!$A$3:$L$333,11,0)&amp;""</f>
        <v>3121</v>
      </c>
      <c r="E21" t="s" s="456">
        <f>VLOOKUP($A21,'Questions'!$A$3:$L$333,12,0)&amp;""</f>
        <v>3122</v>
      </c>
      <c r="F21" t="s" s="456">
        <f>VLOOKUP($A21,'Institution Evaluation'!$A$56:$K$346,3,0)&amp;""</f>
        <v>3149</v>
      </c>
      <c r="G21" t="s" s="456">
        <f>VLOOKUP($A21,'Institution Evaluation'!$A$56:$K$346,7,0)&amp;""</f>
        <v>3124</v>
      </c>
      <c r="H21" t="s" s="456">
        <f>VLOOKUP($A21,'Institution Evaluation'!$A$56:$K$346,8,0)&amp;""</f>
      </c>
      <c r="I21" t="s" s="456">
        <f>VLOOKUP($A21,'Institution Evaluation'!$A$56:$K$346,9,0)&amp;""</f>
      </c>
      <c r="J21" t="s" s="456">
        <f>VLOOKUP($A21,'Institution Evaluation'!$A$56:$K$346,10,0)&amp;""</f>
      </c>
      <c r="K21" s="457">
        <f>IF($I21="Critical Importance",20,IF($I21="Minor Importance",5,10))</f>
        <v>10</v>
      </c>
      <c r="L21" t="s" s="372">
        <f>IF($E21="Not Scored","N/A",IF(AND($D21='Auto Responses'!$J$27,$H21=""),"N/A",IF(AND($D21='Auto Responses'!$J$27,$H21='Auto Responses'!$J$7),1,IF(AND($D21='Auto Responses'!$J$27,$H21='Auto Responses'!$J$8),0,IF(OR($F21=$G21,$H21='Auto Responses'!$J$7),1,0)))))</f>
        <v>148</v>
      </c>
      <c r="M21" t="s" s="456">
        <f>VLOOKUP($A21,'Institution Evaluation'!$A$56:$K$346,10,0)&amp;""</f>
      </c>
      <c r="N21" s="457">
        <f>IF($J21="Critical Importance",1,IF(AND($J21="",$I21="Critical Importance"),1,0))</f>
        <v>0</v>
      </c>
      <c r="O21" t="s" s="456">
        <f>IF($E21="Not Scored","N/A",IF($J21="",$K21,IF($J21="Minor Importance",5,IF($J21="Standard Importance",10,IF($J21="Critical Importance",20,0)))))</f>
        <v>148</v>
      </c>
      <c r="P21" t="s" s="456">
        <f>IF(OR($O21="N/A",$L21="N/A"),"N/A",$O21*$L21)</f>
        <v>148</v>
      </c>
      <c r="Q21" s="458">
        <f>IF(M21="TRUE",1,0)</f>
        <v>0</v>
      </c>
      <c r="R21" s="458">
        <f>R20+Q21</f>
        <v>0</v>
      </c>
      <c r="S21" s="458">
        <f>IF(Q21=0,0,R21)</f>
        <v>0</v>
      </c>
      <c r="T21" s="458">
        <f>IF(N21=1,1,0)</f>
        <v>0</v>
      </c>
      <c r="U21" s="458">
        <f>U20+T21</f>
        <v>1</v>
      </c>
      <c r="V21" s="458">
        <f>IF(T21=0,0,U21)</f>
        <v>0</v>
      </c>
      <c r="W21" s="160"/>
    </row>
    <row r="22" ht="57" customHeight="1">
      <c r="A22" t="s" s="456">
        <f>'Questions'!$A22</f>
        <v>3157</v>
      </c>
      <c r="B22" t="s" s="456">
        <f>LEFT(A22,4)</f>
        <v>3152</v>
      </c>
      <c r="C22" t="s" s="456">
        <f>VLOOKUP($A22,'Questions'!$A$3:$L$333,2,0)&amp;""</f>
        <v>1396</v>
      </c>
      <c r="D22" t="s" s="456">
        <f>VLOOKUP($A22,'Questions'!$A$3:$L$333,11,0)&amp;""</f>
        <v>3121</v>
      </c>
      <c r="E22" t="s" s="456">
        <f>VLOOKUP($A22,'Questions'!$A$3:$L$333,12,0)&amp;""</f>
        <v>3122</v>
      </c>
      <c r="F22" t="s" s="456">
        <f>VLOOKUP($A22,'Institution Evaluation'!$A$56:$K$346,3,0)&amp;""</f>
        <v>3149</v>
      </c>
      <c r="G22" t="s" s="456">
        <f>VLOOKUP($A22,'Institution Evaluation'!$A$56:$K$346,7,0)&amp;""</f>
        <v>3124</v>
      </c>
      <c r="H22" t="s" s="456">
        <f>VLOOKUP($A22,'Institution Evaluation'!$A$56:$K$346,8,0)&amp;""</f>
      </c>
      <c r="I22" t="s" s="456">
        <f>VLOOKUP($A22,'Institution Evaluation'!$A$56:$K$346,9,0)&amp;""</f>
      </c>
      <c r="J22" t="s" s="456">
        <f>VLOOKUP($A22,'Institution Evaluation'!$A$56:$K$346,10,0)&amp;""</f>
      </c>
      <c r="K22" s="457">
        <f>IF($I22="Critical Importance",20,IF($I22="Minor Importance",5,10))</f>
        <v>10</v>
      </c>
      <c r="L22" t="s" s="372">
        <f>IF($E22="Not Scored","N/A",IF(AND($D22='Auto Responses'!$J$27,$H22=""),"N/A",IF(AND($D22='Auto Responses'!$J$27,$H22='Auto Responses'!$J$7),1,IF(AND($D22='Auto Responses'!$J$27,$H22='Auto Responses'!$J$8),0,IF(OR($F22=$G22,$H22='Auto Responses'!$J$7),1,0)))))</f>
        <v>148</v>
      </c>
      <c r="M22" t="s" s="456">
        <f>VLOOKUP($A22,'Institution Evaluation'!$A$56:$K$346,10,0)&amp;""</f>
      </c>
      <c r="N22" s="457">
        <f>IF($J22="Critical Importance",1,IF(AND($J22="",$I22="Critical Importance"),1,0))</f>
        <v>0</v>
      </c>
      <c r="O22" t="s" s="456">
        <f>IF($E22="Not Scored","N/A",IF($J22="",$K22,IF($J22="Minor Importance",5,IF($J22="Standard Importance",10,IF($J22="Critical Importance",20,0)))))</f>
        <v>148</v>
      </c>
      <c r="P22" t="s" s="456">
        <f>IF(OR($O22="N/A",$L22="N/A"),"N/A",$O22*$L22)</f>
        <v>148</v>
      </c>
      <c r="Q22" s="458">
        <f>IF(M22="TRUE",1,0)</f>
        <v>0</v>
      </c>
      <c r="R22" s="458">
        <f>R21+Q22</f>
        <v>0</v>
      </c>
      <c r="S22" s="458">
        <f>IF(Q22=0,0,R22)</f>
        <v>0</v>
      </c>
      <c r="T22" s="458">
        <f>IF(N22=1,1,0)</f>
        <v>0</v>
      </c>
      <c r="U22" s="458">
        <f>U21+T22</f>
        <v>1</v>
      </c>
      <c r="V22" s="458">
        <f>IF(T22=0,0,U22)</f>
        <v>0</v>
      </c>
      <c r="W22" s="160"/>
    </row>
    <row r="23" ht="71.25" customHeight="1">
      <c r="A23" t="s" s="456">
        <f>'Questions'!$A23</f>
        <v>3158</v>
      </c>
      <c r="B23" t="s" s="456">
        <f>LEFT(A23,4)</f>
        <v>3152</v>
      </c>
      <c r="C23" t="s" s="456">
        <f>VLOOKUP($A23,'Questions'!$A$3:$L$333,2,0)&amp;""</f>
        <v>1398</v>
      </c>
      <c r="D23" t="s" s="456">
        <f>VLOOKUP($A23,'Questions'!$A$3:$L$333,11,0)&amp;""</f>
        <v>3121</v>
      </c>
      <c r="E23" t="s" s="456">
        <f>VLOOKUP($A23,'Questions'!$A$3:$L$333,12,0)&amp;""</f>
        <v>3122</v>
      </c>
      <c r="F23" t="s" s="456">
        <f>VLOOKUP($A23,'Institution Evaluation'!$A$56:$K$346,3,0)&amp;""</f>
        <v>3149</v>
      </c>
      <c r="G23" t="s" s="456">
        <f>VLOOKUP($A23,'Institution Evaluation'!$A$56:$K$346,7,0)&amp;""</f>
        <v>3124</v>
      </c>
      <c r="H23" t="s" s="456">
        <f>VLOOKUP($A23,'Institution Evaluation'!$A$56:$K$346,8,0)&amp;""</f>
      </c>
      <c r="I23" t="s" s="456">
        <f>VLOOKUP($A23,'Institution Evaluation'!$A$56:$K$346,9,0)&amp;""</f>
      </c>
      <c r="J23" t="s" s="456">
        <f>VLOOKUP($A23,'Institution Evaluation'!$A$56:$K$346,10,0)&amp;""</f>
      </c>
      <c r="K23" s="457">
        <f>IF($I23="Critical Importance",20,IF($I23="Minor Importance",5,10))</f>
        <v>10</v>
      </c>
      <c r="L23" t="s" s="372">
        <f>IF($E23="Not Scored","N/A",IF(AND($D23='Auto Responses'!$J$27,$H23=""),"N/A",IF(AND($D23='Auto Responses'!$J$27,$H23='Auto Responses'!$J$7),1,IF(AND($D23='Auto Responses'!$J$27,$H23='Auto Responses'!$J$8),0,IF(OR($F23=$G23,$H23='Auto Responses'!$J$7),1,0)))))</f>
        <v>148</v>
      </c>
      <c r="M23" t="s" s="456">
        <f>VLOOKUP($A23,'Institution Evaluation'!$A$56:$K$346,10,0)&amp;""</f>
      </c>
      <c r="N23" s="457">
        <f>IF($J23="Critical Importance",1,IF(AND($J23="",$I23="Critical Importance"),1,0))</f>
        <v>0</v>
      </c>
      <c r="O23" t="s" s="456">
        <f>IF($E23="Not Scored","N/A",IF($J23="",$K23,IF($J23="Minor Importance",5,IF($J23="Standard Importance",10,IF($J23="Critical Importance",20,0)))))</f>
        <v>148</v>
      </c>
      <c r="P23" t="s" s="456">
        <f>IF(OR($O23="N/A",$L23="N/A"),"N/A",$O23*$L23)</f>
        <v>148</v>
      </c>
      <c r="Q23" s="458">
        <f>IF(M23="TRUE",1,0)</f>
        <v>0</v>
      </c>
      <c r="R23" s="458">
        <f>R22+Q23</f>
        <v>0</v>
      </c>
      <c r="S23" s="458">
        <f>IF(Q23=0,0,R23)</f>
        <v>0</v>
      </c>
      <c r="T23" s="458">
        <f>IF(N23=1,1,0)</f>
        <v>0</v>
      </c>
      <c r="U23" s="458">
        <f>U22+T23</f>
        <v>1</v>
      </c>
      <c r="V23" s="458">
        <f>IF(T23=0,0,U23)</f>
        <v>0</v>
      </c>
      <c r="W23" s="160"/>
    </row>
    <row r="24" ht="57" customHeight="1">
      <c r="A24" t="s" s="456">
        <f>'Questions'!$A24</f>
        <v>3159</v>
      </c>
      <c r="B24" t="s" s="456">
        <f>LEFT(A24,4)</f>
        <v>3152</v>
      </c>
      <c r="C24" t="s" s="456">
        <f>VLOOKUP($A24,'Questions'!$A$3:$L$333,2,0)&amp;""</f>
        <v>3160</v>
      </c>
      <c r="D24" t="s" s="456">
        <f>VLOOKUP($A24,'Questions'!$A$3:$L$333,11,0)&amp;""</f>
        <v>3121</v>
      </c>
      <c r="E24" t="s" s="456">
        <f>VLOOKUP($A24,'Questions'!$A$3:$L$333,12,0)&amp;""</f>
        <v>3122</v>
      </c>
      <c r="F24" t="s" s="456">
        <f>VLOOKUP($A24,'Institution Evaluation'!$A$56:$K$346,3,0)&amp;""</f>
        <v>3149</v>
      </c>
      <c r="G24" t="s" s="456">
        <f>VLOOKUP($A24,'Institution Evaluation'!$A$56:$K$346,7,0)&amp;""</f>
        <v>3124</v>
      </c>
      <c r="H24" t="s" s="456">
        <f>VLOOKUP($A24,'Institution Evaluation'!$A$56:$K$346,8,0)&amp;""</f>
      </c>
      <c r="I24" t="s" s="456">
        <f>VLOOKUP($A24,'Institution Evaluation'!$A$56:$K$346,9,0)&amp;""</f>
      </c>
      <c r="J24" t="s" s="456">
        <f>VLOOKUP($A24,'Institution Evaluation'!$A$56:$K$346,10,0)&amp;""</f>
      </c>
      <c r="K24" s="457">
        <f>IF($I24="Critical Importance",20,IF($I24="Minor Importance",5,10))</f>
        <v>10</v>
      </c>
      <c r="L24" t="s" s="372">
        <f>IF($E24="Not Scored","N/A",IF(AND($D24='Auto Responses'!$J$27,$H24=""),"N/A",IF(AND($D24='Auto Responses'!$J$27,$H24='Auto Responses'!$J$7),1,IF(AND($D24='Auto Responses'!$J$27,$H24='Auto Responses'!$J$8),0,IF(OR($F24=$G24,$H24='Auto Responses'!$J$7),1,0)))))</f>
        <v>148</v>
      </c>
      <c r="M24" t="s" s="456">
        <f>VLOOKUP($A24,'Institution Evaluation'!$A$56:$K$346,10,0)&amp;""</f>
      </c>
      <c r="N24" s="457">
        <f>IF($J24="Critical Importance",1,IF(AND($J24="",$I24="Critical Importance"),1,0))</f>
        <v>0</v>
      </c>
      <c r="O24" t="s" s="456">
        <f>IF($E24="Not Scored","N/A",IF($J24="",$K24,IF($J24="Minor Importance",5,IF($J24="Standard Importance",10,IF($J24="Critical Importance",20,0)))))</f>
        <v>148</v>
      </c>
      <c r="P24" t="s" s="456">
        <f>IF(OR($O24="N/A",$L24="N/A"),"N/A",$O24*$L24)</f>
        <v>148</v>
      </c>
      <c r="Q24" s="458">
        <f>IF(M24="TRUE",1,0)</f>
        <v>0</v>
      </c>
      <c r="R24" s="458">
        <f>R23+Q24</f>
        <v>0</v>
      </c>
      <c r="S24" s="458">
        <f>IF(Q24=0,0,R24)</f>
        <v>0</v>
      </c>
      <c r="T24" s="458">
        <f>IF(N24=1,1,0)</f>
        <v>0</v>
      </c>
      <c r="U24" s="458">
        <f>U23+T24</f>
        <v>1</v>
      </c>
      <c r="V24" s="458">
        <f>IF(T24=0,0,U24)</f>
        <v>0</v>
      </c>
      <c r="W24" s="160"/>
    </row>
    <row r="25" ht="57" customHeight="1">
      <c r="A25" t="s" s="456">
        <f>'Questions'!$A25</f>
        <v>1223</v>
      </c>
      <c r="B25" t="s" s="456">
        <f>LEFT(A25,4)</f>
        <v>3161</v>
      </c>
      <c r="C25" t="s" s="456">
        <f>VLOOKUP($A25,'Questions'!$A$3:$L$333,2,0)&amp;""</f>
        <v>3162</v>
      </c>
      <c r="D25" t="s" s="456">
        <f>VLOOKUP($A25,'Questions'!$A$3:$L$333,11,0)&amp;""</f>
      </c>
      <c r="E25" t="s" s="456">
        <f>VLOOKUP($A25,'Questions'!$A$3:$L$333,12,0)&amp;""</f>
        <v>3163</v>
      </c>
      <c r="F25" t="s" s="456">
        <f>VLOOKUP($A25,'Institution Evaluation'!$A$56:$K$346,3,0)&amp;""</f>
        <v>3149</v>
      </c>
      <c r="G25" t="s" s="456">
        <f>VLOOKUP($A25,'Institution Evaluation'!$A$56:$K$346,7,0)&amp;""</f>
        <v>3143</v>
      </c>
      <c r="H25" t="s" s="456">
        <f>VLOOKUP($A25,'Institution Evaluation'!$A$56:$K$346,8,0)&amp;""</f>
      </c>
      <c r="I25" t="s" s="456">
        <f>VLOOKUP($A25,'Institution Evaluation'!$A$56:$K$346,9,0)&amp;""</f>
        <v>3144</v>
      </c>
      <c r="J25" t="s" s="456">
        <f>VLOOKUP($A25,'Institution Evaluation'!$A$56:$K$346,10,0)&amp;""</f>
      </c>
      <c r="K25" s="457">
        <f>IF($I25="Critical Importance",20,IF($I25="Minor Importance",5,10))</f>
        <v>20</v>
      </c>
      <c r="L25" s="458">
        <f>IF($E25="Not Scored","N/A",IF(AND($D25='Auto Responses'!$J$27,$H25=""),"N/A",IF(AND($D25='Auto Responses'!$J$27,$H25='Auto Responses'!$J$7),1,IF(AND($D25='Auto Responses'!$J$27,$H25='Auto Responses'!$J$8),0,IF(OR($F25=$G25,$H25='Auto Responses'!$J$7),1,0)))))</f>
        <v>0</v>
      </c>
      <c r="M25" t="s" s="456">
        <f>VLOOKUP($A25,'Institution Evaluation'!$A$56:$K$346,10,0)&amp;""</f>
      </c>
      <c r="N25" s="457">
        <f>IF($J25="Critical Importance",1,IF(AND($J25="",$I25="Critical Importance"),1,0))</f>
        <v>1</v>
      </c>
      <c r="O25" s="457">
        <f>IF($E25="Not Scored","N/A",IF($J25="",$K25,IF($J25="Minor Importance",5,IF($J25="Standard Importance",10,IF($J25="Critical Importance",20,0)))))</f>
        <v>20</v>
      </c>
      <c r="P25" s="457">
        <f>IF(OR($O25="N/A",$L25="N/A"),"N/A",$O25*$L25)</f>
        <v>0</v>
      </c>
      <c r="Q25" s="458">
        <f>IF(M25="TRUE",1,0)</f>
        <v>0</v>
      </c>
      <c r="R25" s="458">
        <f>R24+Q25</f>
        <v>0</v>
      </c>
      <c r="S25" s="458">
        <f>IF(Q25=0,0,R25)</f>
        <v>0</v>
      </c>
      <c r="T25" s="458">
        <f>IF(N25=1,1,0)</f>
        <v>1</v>
      </c>
      <c r="U25" s="458">
        <f>U24+T25</f>
        <v>2</v>
      </c>
      <c r="V25" s="458">
        <f>IF(T25=0,0,U25)</f>
        <v>2</v>
      </c>
      <c r="W25" s="160"/>
    </row>
    <row r="26" ht="57" customHeight="1">
      <c r="A26" t="s" s="456">
        <f>'Questions'!$A26</f>
        <v>1224</v>
      </c>
      <c r="B26" t="s" s="456">
        <f>LEFT(A26,4)</f>
        <v>3161</v>
      </c>
      <c r="C26" t="s" s="456">
        <f>VLOOKUP($A26,'Questions'!$A$3:$L$333,2,0)&amp;""</f>
        <v>1401</v>
      </c>
      <c r="D26" t="s" s="456">
        <f>VLOOKUP($A26,'Questions'!$A$3:$L$333,11,0)&amp;""</f>
      </c>
      <c r="E26" t="s" s="456">
        <f>VLOOKUP($A26,'Questions'!$A$3:$L$333,12,0)&amp;""</f>
        <v>3163</v>
      </c>
      <c r="F26" t="s" s="456">
        <f>VLOOKUP($A26,'Institution Evaluation'!$A$56:$K$346,3,0)&amp;""</f>
        <v>3149</v>
      </c>
      <c r="G26" t="s" s="456">
        <f>VLOOKUP($A26,'Institution Evaluation'!$A$56:$K$346,7,0)&amp;""</f>
        <v>3143</v>
      </c>
      <c r="H26" t="s" s="456">
        <f>VLOOKUP($A26,'Institution Evaluation'!$A$56:$K$346,8,0)&amp;""</f>
      </c>
      <c r="I26" t="s" s="456">
        <f>VLOOKUP($A26,'Institution Evaluation'!$A$56:$K$346,9,0)&amp;""</f>
        <v>3144</v>
      </c>
      <c r="J26" t="s" s="456">
        <f>VLOOKUP($A26,'Institution Evaluation'!$A$56:$K$346,10,0)&amp;""</f>
      </c>
      <c r="K26" s="457">
        <f>IF($I26="Critical Importance",20,IF($I26="Minor Importance",5,10))</f>
        <v>20</v>
      </c>
      <c r="L26" s="458">
        <f>IF($E26="Not Scored","N/A",IF(AND($D26='Auto Responses'!$J$27,$H26=""),"N/A",IF(AND($D26='Auto Responses'!$J$27,$H26='Auto Responses'!$J$7),1,IF(AND($D26='Auto Responses'!$J$27,$H26='Auto Responses'!$J$8),0,IF(OR($F26=$G26,$H26='Auto Responses'!$J$7),1,0)))))</f>
        <v>0</v>
      </c>
      <c r="M26" t="s" s="456">
        <f>VLOOKUP($A26,'Institution Evaluation'!$A$56:$K$346,10,0)&amp;""</f>
      </c>
      <c r="N26" s="457">
        <f>IF($J26="Critical Importance",1,IF(AND($J26="",$I26="Critical Importance"),1,0))</f>
        <v>1</v>
      </c>
      <c r="O26" s="457">
        <f>IF($E26="Not Scored","N/A",IF($J26="",$K26,IF($J26="Minor Importance",5,IF($J26="Standard Importance",10,IF($J26="Critical Importance",20,0)))))</f>
        <v>20</v>
      </c>
      <c r="P26" s="457">
        <f>IF(OR($O26="N/A",$L26="N/A"),"N/A",$O26*$L26)</f>
        <v>0</v>
      </c>
      <c r="Q26" s="458">
        <f>IF(M26="TRUE",1,0)</f>
        <v>0</v>
      </c>
      <c r="R26" s="458">
        <f>R25+Q26</f>
        <v>0</v>
      </c>
      <c r="S26" s="458">
        <f>IF(Q26=0,0,R26)</f>
        <v>0</v>
      </c>
      <c r="T26" s="458">
        <f>IF(N26=1,1,0)</f>
        <v>1</v>
      </c>
      <c r="U26" s="458">
        <f>U25+T26</f>
        <v>3</v>
      </c>
      <c r="V26" s="458">
        <f>IF(T26=0,0,U26)</f>
        <v>3</v>
      </c>
      <c r="W26" s="160"/>
    </row>
    <row r="27" ht="57" customHeight="1">
      <c r="A27" t="s" s="456">
        <f>'Questions'!$A27</f>
        <v>3164</v>
      </c>
      <c r="B27" t="s" s="456">
        <f>LEFT(A27,4)</f>
        <v>3161</v>
      </c>
      <c r="C27" t="s" s="456">
        <f>VLOOKUP($A27,'Questions'!$A$3:$L$333,2,0)&amp;""</f>
        <v>1402</v>
      </c>
      <c r="D27" t="s" s="456">
        <f>VLOOKUP($A27,'Questions'!$A$3:$L$333,11,0)&amp;""</f>
      </c>
      <c r="E27" t="s" s="456">
        <f>VLOOKUP($A27,'Questions'!$A$3:$L$333,12,0)&amp;""</f>
        <v>3163</v>
      </c>
      <c r="F27" t="s" s="456">
        <f>VLOOKUP($A27,'Institution Evaluation'!$A$56:$K$346,3,0)&amp;""</f>
        <v>3149</v>
      </c>
      <c r="G27" t="s" s="456">
        <f>VLOOKUP($A27,'Institution Evaluation'!$A$56:$K$346,7,0)&amp;""</f>
        <v>3143</v>
      </c>
      <c r="H27" t="s" s="456">
        <f>VLOOKUP($A27,'Institution Evaluation'!$A$56:$K$346,8,0)&amp;""</f>
      </c>
      <c r="I27" t="s" s="456">
        <f>VLOOKUP($A27,'Institution Evaluation'!$A$56:$K$346,9,0)&amp;""</f>
        <v>3165</v>
      </c>
      <c r="J27" t="s" s="456">
        <f>VLOOKUP($A27,'Institution Evaluation'!$A$56:$K$346,10,0)&amp;""</f>
      </c>
      <c r="K27" s="457">
        <f>IF($I27="Critical Importance",20,IF($I27="Minor Importance",5,10))</f>
        <v>10</v>
      </c>
      <c r="L27" s="458">
        <f>IF($E27="Not Scored","N/A",IF(AND($D27='Auto Responses'!$J$27,$H27=""),"N/A",IF(AND($D27='Auto Responses'!$J$27,$H27='Auto Responses'!$J$7),1,IF(AND($D27='Auto Responses'!$J$27,$H27='Auto Responses'!$J$8),0,IF(OR($F27=$G27,$H27='Auto Responses'!$J$7),1,0)))))</f>
        <v>0</v>
      </c>
      <c r="M27" t="s" s="456">
        <f>VLOOKUP($A27,'Institution Evaluation'!$A$56:$K$346,10,0)&amp;""</f>
      </c>
      <c r="N27" s="457">
        <f>IF($J27="Critical Importance",1,IF(AND($J27="",$I27="Critical Importance"),1,0))</f>
        <v>0</v>
      </c>
      <c r="O27" s="457">
        <f>IF($E27="Not Scored","N/A",IF($J27="",$K27,IF($J27="Minor Importance",5,IF($J27="Standard Importance",10,IF($J27="Critical Importance",20,0)))))</f>
        <v>10</v>
      </c>
      <c r="P27" s="457">
        <f>IF(OR($O27="N/A",$L27="N/A"),"N/A",$O27*$L27)</f>
        <v>0</v>
      </c>
      <c r="Q27" s="458">
        <f>IF(M27="TRUE",1,0)</f>
        <v>0</v>
      </c>
      <c r="R27" s="458">
        <f>R26+Q27</f>
        <v>0</v>
      </c>
      <c r="S27" s="458">
        <f>IF(Q27=0,0,R27)</f>
        <v>0</v>
      </c>
      <c r="T27" s="458">
        <f>IF(N27=1,1,0)</f>
        <v>0</v>
      </c>
      <c r="U27" s="458">
        <f>U26+T27</f>
        <v>3</v>
      </c>
      <c r="V27" s="458">
        <f>IF(T27=0,0,U27)</f>
        <v>0</v>
      </c>
      <c r="W27" s="160"/>
    </row>
    <row r="28" ht="57" customHeight="1">
      <c r="A28" t="s" s="456">
        <f>'Questions'!$A28</f>
        <v>3166</v>
      </c>
      <c r="B28" t="s" s="456">
        <f>LEFT(A28,4)</f>
        <v>3161</v>
      </c>
      <c r="C28" t="s" s="456">
        <f>VLOOKUP($A28,'Questions'!$A$3:$L$333,2,0)&amp;""</f>
        <v>1405</v>
      </c>
      <c r="D28" t="s" s="456">
        <f>VLOOKUP($A28,'Questions'!$A$3:$L$333,11,0)&amp;""</f>
      </c>
      <c r="E28" t="s" s="456">
        <f>VLOOKUP($A28,'Questions'!$A$3:$L$333,12,0)&amp;""</f>
        <v>3163</v>
      </c>
      <c r="F28" t="s" s="456">
        <f>VLOOKUP($A28,'Institution Evaluation'!$A$56:$K$346,3,0)&amp;""</f>
        <v>3149</v>
      </c>
      <c r="G28" t="s" s="456">
        <f>VLOOKUP($A28,'Institution Evaluation'!$A$56:$K$346,7,0)&amp;""</f>
        <v>3143</v>
      </c>
      <c r="H28" t="s" s="456">
        <f>VLOOKUP($A28,'Institution Evaluation'!$A$56:$K$346,8,0)&amp;""</f>
      </c>
      <c r="I28" t="s" s="456">
        <f>VLOOKUP($A28,'Institution Evaluation'!$A$56:$K$346,9,0)&amp;""</f>
        <v>3165</v>
      </c>
      <c r="J28" t="s" s="456">
        <f>VLOOKUP($A28,'Institution Evaluation'!$A$56:$K$346,10,0)&amp;""</f>
      </c>
      <c r="K28" s="457">
        <f>IF($I28="Critical Importance",20,IF($I28="Minor Importance",5,10))</f>
        <v>10</v>
      </c>
      <c r="L28" s="458">
        <f>IF($E28="Not Scored","N/A",IF(AND($D28='Auto Responses'!$J$27,$H28=""),"N/A",IF(AND($D28='Auto Responses'!$J$27,$H28='Auto Responses'!$J$7),1,IF(AND($D28='Auto Responses'!$J$27,$H28='Auto Responses'!$J$8),0,IF(OR($F28=$G28,$H28='Auto Responses'!$J$7),1,0)))))</f>
        <v>0</v>
      </c>
      <c r="M28" t="s" s="456">
        <f>VLOOKUP($A28,'Institution Evaluation'!$A$56:$K$346,10,0)&amp;""</f>
      </c>
      <c r="N28" s="457">
        <f>IF($J28="Critical Importance",1,IF(AND($J28="",$I28="Critical Importance"),1,0))</f>
        <v>0</v>
      </c>
      <c r="O28" s="457">
        <f>IF($E28="Not Scored","N/A",IF($J28="",$K28,IF($J28="Minor Importance",5,IF($J28="Standard Importance",10,IF($J28="Critical Importance",20,0)))))</f>
        <v>10</v>
      </c>
      <c r="P28" s="457">
        <f>IF(OR($O28="N/A",$L28="N/A"),"N/A",$O28*$L28)</f>
        <v>0</v>
      </c>
      <c r="Q28" s="458">
        <f>IF(M28="TRUE",1,0)</f>
        <v>0</v>
      </c>
      <c r="R28" s="458">
        <f>R27+Q28</f>
        <v>0</v>
      </c>
      <c r="S28" s="458">
        <f>IF(Q28=0,0,R28)</f>
        <v>0</v>
      </c>
      <c r="T28" s="458">
        <f>IF(N28=1,1,0)</f>
        <v>0</v>
      </c>
      <c r="U28" s="458">
        <f>U27+T28</f>
        <v>3</v>
      </c>
      <c r="V28" s="458">
        <f>IF(T28=0,0,U28)</f>
        <v>0</v>
      </c>
      <c r="W28" s="160"/>
    </row>
    <row r="29" ht="57" customHeight="1">
      <c r="A29" t="s" s="456">
        <f>'Questions'!$A29</f>
        <v>3167</v>
      </c>
      <c r="B29" t="s" s="456">
        <f>LEFT(A29,4)</f>
        <v>3161</v>
      </c>
      <c r="C29" t="s" s="456">
        <f>VLOOKUP($A29,'Questions'!$A$3:$L$333,2,0)&amp;""</f>
        <v>1408</v>
      </c>
      <c r="D29" t="s" s="456">
        <f>VLOOKUP($A29,'Questions'!$A$3:$L$333,11,0)&amp;""</f>
      </c>
      <c r="E29" t="s" s="456">
        <f>VLOOKUP($A29,'Questions'!$A$3:$L$333,12,0)&amp;""</f>
        <v>3163</v>
      </c>
      <c r="F29" t="s" s="456">
        <f>VLOOKUP($A29,'Institution Evaluation'!$A$56:$K$346,3,0)&amp;""</f>
        <v>3149</v>
      </c>
      <c r="G29" t="s" s="456">
        <f>VLOOKUP($A29,'Institution Evaluation'!$A$56:$K$346,7,0)&amp;""</f>
        <v>3143</v>
      </c>
      <c r="H29" t="s" s="456">
        <f>VLOOKUP($A29,'Institution Evaluation'!$A$56:$K$346,8,0)&amp;""</f>
      </c>
      <c r="I29" t="s" s="456">
        <f>VLOOKUP($A29,'Institution Evaluation'!$A$56:$K$346,9,0)&amp;""</f>
        <v>3165</v>
      </c>
      <c r="J29" t="s" s="456">
        <f>VLOOKUP($A29,'Institution Evaluation'!$A$56:$K$346,10,0)&amp;""</f>
      </c>
      <c r="K29" s="457">
        <f>IF($I29="Critical Importance",20,IF($I29="Minor Importance",5,10))</f>
        <v>10</v>
      </c>
      <c r="L29" s="458">
        <f>IF($E29="Not Scored","N/A",IF(AND($D29='Auto Responses'!$J$27,$H29=""),"N/A",IF(AND($D29='Auto Responses'!$J$27,$H29='Auto Responses'!$J$7),1,IF(AND($D29='Auto Responses'!$J$27,$H29='Auto Responses'!$J$8),0,IF(OR($F29=$G29,$H29='Auto Responses'!$J$7),1,0)))))</f>
        <v>0</v>
      </c>
      <c r="M29" t="s" s="456">
        <f>VLOOKUP($A29,'Institution Evaluation'!$A$56:$K$346,10,0)&amp;""</f>
      </c>
      <c r="N29" s="457">
        <f>IF($J29="Critical Importance",1,IF(AND($J29="",$I29="Critical Importance"),1,0))</f>
        <v>0</v>
      </c>
      <c r="O29" s="457">
        <f>IF($E29="Not Scored","N/A",IF($J29="",$K29,IF($J29="Minor Importance",5,IF($J29="Standard Importance",10,IF($J29="Critical Importance",20,0)))))</f>
        <v>10</v>
      </c>
      <c r="P29" s="457">
        <f>IF(OR($O29="N/A",$L29="N/A"),"N/A",$O29*$L29)</f>
        <v>0</v>
      </c>
      <c r="Q29" s="458">
        <f>IF(M29="TRUE",1,0)</f>
        <v>0</v>
      </c>
      <c r="R29" s="458">
        <f>R28+Q29</f>
        <v>0</v>
      </c>
      <c r="S29" s="458">
        <f>IF(Q29=0,0,R29)</f>
        <v>0</v>
      </c>
      <c r="T29" s="458">
        <f>IF(N29=1,1,0)</f>
        <v>0</v>
      </c>
      <c r="U29" s="458">
        <f>U28+T29</f>
        <v>3</v>
      </c>
      <c r="V29" s="458">
        <f>IF(T29=0,0,U29)</f>
        <v>0</v>
      </c>
      <c r="W29" s="160"/>
    </row>
    <row r="30" ht="57" customHeight="1">
      <c r="A30" t="s" s="456">
        <f>'Questions'!$A30</f>
        <v>3168</v>
      </c>
      <c r="B30" t="s" s="456">
        <f>LEFT(A30,4)</f>
        <v>3161</v>
      </c>
      <c r="C30" t="s" s="456">
        <f>VLOOKUP($A30,'Questions'!$A$3:$L$333,2,0)&amp;""</f>
        <v>1411</v>
      </c>
      <c r="D30" t="s" s="456">
        <f>VLOOKUP($A30,'Questions'!$A$3:$L$333,11,0)&amp;""</f>
      </c>
      <c r="E30" t="s" s="456">
        <f>VLOOKUP($A30,'Questions'!$A$3:$L$333,12,0)&amp;""</f>
        <v>3163</v>
      </c>
      <c r="F30" t="s" s="456">
        <f>VLOOKUP($A30,'Institution Evaluation'!$A$56:$K$346,3,0)&amp;""</f>
        <v>3149</v>
      </c>
      <c r="G30" t="s" s="456">
        <f>VLOOKUP($A30,'Institution Evaluation'!$A$56:$K$346,7,0)&amp;""</f>
        <v>3143</v>
      </c>
      <c r="H30" t="s" s="456">
        <f>VLOOKUP($A30,'Institution Evaluation'!$A$56:$K$346,8,0)&amp;""</f>
      </c>
      <c r="I30" t="s" s="456">
        <f>VLOOKUP($A30,'Institution Evaluation'!$A$56:$K$346,9,0)&amp;""</f>
        <v>3165</v>
      </c>
      <c r="J30" t="s" s="456">
        <f>VLOOKUP($A30,'Institution Evaluation'!$A$56:$K$346,10,0)&amp;""</f>
      </c>
      <c r="K30" s="457">
        <f>IF($I30="Critical Importance",20,IF($I30="Minor Importance",5,10))</f>
        <v>10</v>
      </c>
      <c r="L30" s="458">
        <f>IF($E30="Not Scored","N/A",IF(AND($D30='Auto Responses'!$J$27,$H30=""),"N/A",IF(AND($D30='Auto Responses'!$J$27,$H30='Auto Responses'!$J$7),1,IF(AND($D30='Auto Responses'!$J$27,$H30='Auto Responses'!$J$8),0,IF(OR($F30=$G30,$H30='Auto Responses'!$J$7),1,0)))))</f>
        <v>0</v>
      </c>
      <c r="M30" t="s" s="456">
        <f>VLOOKUP($A30,'Institution Evaluation'!$A$56:$K$346,10,0)&amp;""</f>
      </c>
      <c r="N30" s="457">
        <f>IF($J30="Critical Importance",1,IF(AND($J30="",$I30="Critical Importance"),1,0))</f>
        <v>0</v>
      </c>
      <c r="O30" s="457">
        <f>IF($E30="Not Scored","N/A",IF($J30="",$K30,IF($J30="Minor Importance",5,IF($J30="Standard Importance",10,IF($J30="Critical Importance",20,0)))))</f>
        <v>10</v>
      </c>
      <c r="P30" s="457">
        <f>IF(OR($O30="N/A",$L30="N/A"),"N/A",$O30*$L30)</f>
        <v>0</v>
      </c>
      <c r="Q30" s="458">
        <f>IF(M30="TRUE",1,0)</f>
        <v>0</v>
      </c>
      <c r="R30" s="458">
        <f>R29+Q30</f>
        <v>0</v>
      </c>
      <c r="S30" s="458">
        <f>IF(Q30=0,0,R30)</f>
        <v>0</v>
      </c>
      <c r="T30" s="458">
        <f>IF(N30=1,1,0)</f>
        <v>0</v>
      </c>
      <c r="U30" s="458">
        <f>U29+T30</f>
        <v>3</v>
      </c>
      <c r="V30" s="458">
        <f>IF(T30=0,0,U30)</f>
        <v>0</v>
      </c>
      <c r="W30" s="160"/>
    </row>
    <row r="31" ht="57" customHeight="1">
      <c r="A31" t="s" s="456">
        <f>'Questions'!$A31</f>
        <v>3169</v>
      </c>
      <c r="B31" t="s" s="456">
        <f>LEFT(A31,4)</f>
        <v>3161</v>
      </c>
      <c r="C31" t="s" s="456">
        <f>VLOOKUP($A31,'Questions'!$A$3:$L$333,2,0)&amp;""</f>
        <v>1413</v>
      </c>
      <c r="D31" t="s" s="456">
        <f>VLOOKUP($A31,'Questions'!$A$3:$L$333,11,0)&amp;""</f>
      </c>
      <c r="E31" t="s" s="456">
        <f>VLOOKUP($A31,'Questions'!$A$3:$L$333,12,0)&amp;""</f>
        <v>3163</v>
      </c>
      <c r="F31" t="s" s="456">
        <f>VLOOKUP($A31,'Institution Evaluation'!$A$56:$K$346,3,0)&amp;""</f>
        <v>3149</v>
      </c>
      <c r="G31" t="s" s="456">
        <f>VLOOKUP($A31,'Institution Evaluation'!$A$56:$K$346,7,0)&amp;""</f>
        <v>3143</v>
      </c>
      <c r="H31" t="s" s="456">
        <f>VLOOKUP($A31,'Institution Evaluation'!$A$56:$K$346,8,0)&amp;""</f>
      </c>
      <c r="I31" t="s" s="456">
        <f>VLOOKUP($A31,'Institution Evaluation'!$A$56:$K$346,9,0)&amp;""</f>
        <v>3165</v>
      </c>
      <c r="J31" t="s" s="456">
        <f>VLOOKUP($A31,'Institution Evaluation'!$A$56:$K$346,10,0)&amp;""</f>
      </c>
      <c r="K31" s="457">
        <f>IF($I31="Critical Importance",20,IF($I31="Minor Importance",5,10))</f>
        <v>10</v>
      </c>
      <c r="L31" s="458">
        <f>IF($E31="Not Scored","N/A",IF(AND($D31='Auto Responses'!$J$27,$H31=""),"N/A",IF(AND($D31='Auto Responses'!$J$27,$H31='Auto Responses'!$J$7),1,IF(AND($D31='Auto Responses'!$J$27,$H31='Auto Responses'!$J$8),0,IF(OR($F31=$G31,$H31='Auto Responses'!$J$7),1,0)))))</f>
        <v>0</v>
      </c>
      <c r="M31" t="s" s="456">
        <f>VLOOKUP($A31,'Institution Evaluation'!$A$56:$K$346,10,0)&amp;""</f>
      </c>
      <c r="N31" s="457">
        <f>IF($J31="Critical Importance",1,IF(AND($J31="",$I31="Critical Importance"),1,0))</f>
        <v>0</v>
      </c>
      <c r="O31" s="457">
        <f>IF($E31="Not Scored","N/A",IF($J31="",$K31,IF($J31="Minor Importance",5,IF($J31="Standard Importance",10,IF($J31="Critical Importance",20,0)))))</f>
        <v>10</v>
      </c>
      <c r="P31" s="457">
        <f>IF(OR($O31="N/A",$L31="N/A"),"N/A",$O31*$L31)</f>
        <v>0</v>
      </c>
      <c r="Q31" s="458">
        <f>IF(M31="TRUE",1,0)</f>
        <v>0</v>
      </c>
      <c r="R31" s="458">
        <f>R30+Q31</f>
        <v>0</v>
      </c>
      <c r="S31" s="458">
        <f>IF(Q31=0,0,R31)</f>
        <v>0</v>
      </c>
      <c r="T31" s="458">
        <f>IF(N31=1,1,0)</f>
        <v>0</v>
      </c>
      <c r="U31" s="458">
        <f>U30+T31</f>
        <v>3</v>
      </c>
      <c r="V31" s="458">
        <f>IF(T31=0,0,U31)</f>
        <v>0</v>
      </c>
      <c r="W31" s="160"/>
    </row>
    <row r="32" ht="57" customHeight="1">
      <c r="A32" t="s" s="456">
        <f>'Questions'!$A32</f>
        <v>3170</v>
      </c>
      <c r="B32" t="s" s="456">
        <f>LEFT(A32,4)</f>
        <v>3171</v>
      </c>
      <c r="C32" t="s" s="456">
        <f>VLOOKUP($A32,'Questions'!$A$3:$L$333,2,0)&amp;""</f>
        <v>1416</v>
      </c>
      <c r="D32" t="s" s="456">
        <f>VLOOKUP($A32,'Questions'!$A$3:$L$333,11,0)&amp;""</f>
        <v>3121</v>
      </c>
      <c r="E32" t="s" s="456">
        <f>VLOOKUP($A32,'Questions'!$A$3:$L$333,12,0)&amp;""</f>
        <v>3122</v>
      </c>
      <c r="F32" t="s" s="456">
        <f>VLOOKUP($A32,'Institution Evaluation'!$A$56:$K$346,3,0)&amp;""</f>
        <v>3130</v>
      </c>
      <c r="G32" t="s" s="456">
        <f>VLOOKUP($A32,'Institution Evaluation'!$A$56:$K$346,7,0)&amp;""</f>
        <v>3124</v>
      </c>
      <c r="H32" t="s" s="456">
        <f>VLOOKUP($A32,'Institution Evaluation'!$A$56:$K$346,8,0)&amp;""</f>
      </c>
      <c r="I32" t="s" s="456">
        <f>VLOOKUP($A32,'Institution Evaluation'!$A$56:$K$346,9,0)&amp;""</f>
      </c>
      <c r="J32" t="s" s="456">
        <f>VLOOKUP($A32,'Institution Evaluation'!$A$56:$K$346,10,0)&amp;""</f>
      </c>
      <c r="K32" s="457">
        <f>IF($I32="Critical Importance",20,IF($I32="Minor Importance",5,10))</f>
        <v>10</v>
      </c>
      <c r="L32" t="s" s="372">
        <f>IF($E32="Not Scored","N/A",IF(AND($D32='Auto Responses'!$J$27,$H32=""),"N/A",IF(AND($D32='Auto Responses'!$J$27,$H32='Auto Responses'!$J$7),1,IF(AND($D32='Auto Responses'!$J$27,$H32='Auto Responses'!$J$8),0,IF(OR($F32=$G32,$H32='Auto Responses'!$J$7),1,0)))))</f>
        <v>148</v>
      </c>
      <c r="M32" t="s" s="456">
        <f>VLOOKUP($A32,'Institution Evaluation'!$A$56:$K$346,10,0)&amp;""</f>
      </c>
      <c r="N32" s="457">
        <f>IF($J32="Critical Importance",1,IF(AND($J32="",$I32="Critical Importance"),1,0))</f>
        <v>0</v>
      </c>
      <c r="O32" t="s" s="456">
        <f>IF(OR($F$18="No",$E32="Not Scored"),"N/A",IF($J32="",$K32,IF($J32="Minor Importance",5,IF($J32="Standard Importance",10,IF($J32="Critical Importance",20,0)))))</f>
        <v>148</v>
      </c>
      <c r="P32" t="s" s="456">
        <f>IF(OR($O32="N/A",$L32="N/A"),"N/A",$O32*$L32)</f>
        <v>148</v>
      </c>
      <c r="Q32" s="458">
        <f>IF(M32="TRUE",1,0)</f>
        <v>0</v>
      </c>
      <c r="R32" s="458">
        <f>R31+Q32</f>
        <v>0</v>
      </c>
      <c r="S32" s="458">
        <f>IF(Q32=0,0,R32)</f>
        <v>0</v>
      </c>
      <c r="T32" s="458">
        <f>IF(N32=1,1,0)</f>
        <v>0</v>
      </c>
      <c r="U32" s="458">
        <f>U31+T32</f>
        <v>3</v>
      </c>
      <c r="V32" s="458">
        <f>IF(T32=0,0,U32)</f>
        <v>0</v>
      </c>
      <c r="W32" s="160"/>
    </row>
    <row r="33" ht="57" customHeight="1">
      <c r="A33" t="s" s="456">
        <f>'Questions'!$A33</f>
        <v>3172</v>
      </c>
      <c r="B33" t="s" s="456">
        <f>LEFT(A33,4)</f>
        <v>3171</v>
      </c>
      <c r="C33" t="s" s="456">
        <f>VLOOKUP($A33,'Questions'!$A$3:$L$333,2,0)&amp;""</f>
        <v>1417</v>
      </c>
      <c r="D33" t="s" s="456">
        <f>VLOOKUP($A33,'Questions'!$A$3:$L$333,11,0)&amp;""</f>
        <v>3121</v>
      </c>
      <c r="E33" t="s" s="456">
        <f>VLOOKUP($A33,'Questions'!$A$3:$L$333,12,0)&amp;""</f>
        <v>3122</v>
      </c>
      <c r="F33" t="s" s="456">
        <f>VLOOKUP($A33,'Institution Evaluation'!$A$56:$K$346,3,0)&amp;""</f>
        <v>3132</v>
      </c>
      <c r="G33" t="s" s="456">
        <f>VLOOKUP($A33,'Institution Evaluation'!$A$56:$K$346,7,0)&amp;""</f>
        <v>3124</v>
      </c>
      <c r="H33" t="s" s="456">
        <f>VLOOKUP($A33,'Institution Evaluation'!$A$56:$K$346,8,0)&amp;""</f>
      </c>
      <c r="I33" t="s" s="456">
        <f>VLOOKUP($A33,'Institution Evaluation'!$A$56:$K$346,9,0)&amp;""</f>
      </c>
      <c r="J33" t="s" s="456">
        <f>VLOOKUP($A33,'Institution Evaluation'!$A$56:$K$346,10,0)&amp;""</f>
      </c>
      <c r="K33" s="457">
        <f>IF($I33="Critical Importance",20,IF($I33="Minor Importance",5,10))</f>
        <v>10</v>
      </c>
      <c r="L33" t="s" s="372">
        <f>IF($E33="Not Scored","N/A",IF(AND($D33='Auto Responses'!$J$27,$H33=""),"N/A",IF(AND($D33='Auto Responses'!$J$27,$H33='Auto Responses'!$J$7),1,IF(AND($D33='Auto Responses'!$J$27,$H33='Auto Responses'!$J$8),0,IF(OR($F33=$G33,$H33='Auto Responses'!$J$7),1,0)))))</f>
        <v>148</v>
      </c>
      <c r="M33" t="s" s="456">
        <f>VLOOKUP($A33,'Institution Evaluation'!$A$56:$K$346,10,0)&amp;""</f>
      </c>
      <c r="N33" s="457">
        <f>IF($J33="Critical Importance",1,IF(AND($J33="",$I33="Critical Importance"),1,0))</f>
        <v>0</v>
      </c>
      <c r="O33" t="s" s="456">
        <f>IF(OR($F$18="No",$E33="Not Scored"),"N/A",IF($J33="",$K33,IF($J33="Minor Importance",5,IF($J33="Standard Importance",10,IF($J33="Critical Importance",20,0)))))</f>
        <v>148</v>
      </c>
      <c r="P33" t="s" s="456">
        <f>IF(OR($O33="N/A",$L33="N/A"),"N/A",$O33*$L33)</f>
        <v>148</v>
      </c>
      <c r="Q33" s="458">
        <f>IF(M33="TRUE",1,0)</f>
        <v>0</v>
      </c>
      <c r="R33" s="458">
        <f>R32+Q33</f>
        <v>0</v>
      </c>
      <c r="S33" s="458">
        <f>IF(Q33=0,0,R33)</f>
        <v>0</v>
      </c>
      <c r="T33" s="458">
        <f>IF(N33=1,1,0)</f>
        <v>0</v>
      </c>
      <c r="U33" s="458">
        <f>U32+T33</f>
        <v>3</v>
      </c>
      <c r="V33" s="458">
        <f>IF(T33=0,0,U33)</f>
        <v>0</v>
      </c>
      <c r="W33" s="160"/>
    </row>
    <row r="34" ht="57" customHeight="1">
      <c r="A34" t="s" s="456">
        <f>'Questions'!$A34</f>
        <v>3173</v>
      </c>
      <c r="B34" t="s" s="456">
        <f>LEFT(A34,4)</f>
        <v>3171</v>
      </c>
      <c r="C34" t="s" s="456">
        <f>VLOOKUP($A34,'Questions'!$A$3:$L$333,2,0)&amp;""</f>
        <v>1418</v>
      </c>
      <c r="D34" t="s" s="456">
        <f>VLOOKUP($A34,'Questions'!$A$3:$L$333,11,0)&amp;""</f>
        <v>3121</v>
      </c>
      <c r="E34" t="s" s="456">
        <f>VLOOKUP($A34,'Questions'!$A$3:$L$333,12,0)&amp;""</f>
        <v>3122</v>
      </c>
      <c r="F34" t="s" s="456">
        <f>VLOOKUP($A34,'Institution Evaluation'!$A$56:$K$346,3,0)&amp;""</f>
        <v>3134</v>
      </c>
      <c r="G34" t="s" s="456">
        <f>VLOOKUP($A34,'Institution Evaluation'!$A$56:$K$346,7,0)&amp;""</f>
        <v>3124</v>
      </c>
      <c r="H34" t="s" s="456">
        <f>VLOOKUP($A34,'Institution Evaluation'!$A$56:$K$346,8,0)&amp;""</f>
      </c>
      <c r="I34" t="s" s="456">
        <f>VLOOKUP($A34,'Institution Evaluation'!$A$56:$K$346,9,0)&amp;""</f>
      </c>
      <c r="J34" t="s" s="456">
        <f>VLOOKUP($A34,'Institution Evaluation'!$A$56:$K$346,10,0)&amp;""</f>
      </c>
      <c r="K34" s="457">
        <f>IF($I34="Critical Importance",20,IF($I34="Minor Importance",5,10))</f>
        <v>10</v>
      </c>
      <c r="L34" t="s" s="372">
        <f>IF($E34="Not Scored","N/A",IF(AND($D34='Auto Responses'!$J$27,$H34=""),"N/A",IF(AND($D34='Auto Responses'!$J$27,$H34='Auto Responses'!$J$7),1,IF(AND($D34='Auto Responses'!$J$27,$H34='Auto Responses'!$J$8),0,IF(OR($F34=$G34,$H34='Auto Responses'!$J$7),1,0)))))</f>
        <v>148</v>
      </c>
      <c r="M34" t="s" s="456">
        <f>VLOOKUP($A34,'Institution Evaluation'!$A$56:$K$346,10,0)&amp;""</f>
      </c>
      <c r="N34" s="457">
        <f>IF($J34="Critical Importance",1,IF(AND($J34="",$I34="Critical Importance"),1,0))</f>
        <v>0</v>
      </c>
      <c r="O34" t="s" s="456">
        <f>IF(OR($F$18="No",$E34="Not Scored"),"N/A",IF($J34="",$K34,IF($J34="Minor Importance",5,IF($J34="Standard Importance",10,IF($J34="Critical Importance",20,0)))))</f>
        <v>148</v>
      </c>
      <c r="P34" t="s" s="456">
        <f>IF(OR($O34="N/A",$L34="N/A"),"N/A",$O34*$L34)</f>
        <v>148</v>
      </c>
      <c r="Q34" s="458">
        <f>IF(M34="TRUE",1,0)</f>
        <v>0</v>
      </c>
      <c r="R34" s="458">
        <f>R33+Q34</f>
        <v>0</v>
      </c>
      <c r="S34" s="458">
        <f>IF(Q34=0,0,R34)</f>
        <v>0</v>
      </c>
      <c r="T34" s="458">
        <f>IF(N34=1,1,0)</f>
        <v>0</v>
      </c>
      <c r="U34" s="458">
        <f>U33+T34</f>
        <v>3</v>
      </c>
      <c r="V34" s="458">
        <f>IF(T34=0,0,U34)</f>
        <v>0</v>
      </c>
      <c r="W34" s="160"/>
    </row>
    <row r="35" ht="57" customHeight="1">
      <c r="A35" t="s" s="456">
        <f>'Questions'!$A35</f>
        <v>3174</v>
      </c>
      <c r="B35" t="s" s="456">
        <f>LEFT(A35,4)</f>
        <v>3171</v>
      </c>
      <c r="C35" t="s" s="456">
        <f>VLOOKUP($A35,'Questions'!$A$3:$L$333,2,0)&amp;""</f>
        <v>1419</v>
      </c>
      <c r="D35" t="s" s="456">
        <f>VLOOKUP($A35,'Questions'!$A$3:$L$333,11,0)&amp;""</f>
        <v>3121</v>
      </c>
      <c r="E35" t="s" s="456">
        <f>VLOOKUP($A35,'Questions'!$A$3:$L$333,12,0)&amp;""</f>
        <v>3122</v>
      </c>
      <c r="F35" t="s" s="456">
        <f>VLOOKUP($A35,'Institution Evaluation'!$A$56:$K$346,3,0)&amp;""</f>
        <v>3136</v>
      </c>
      <c r="G35" t="s" s="456">
        <f>VLOOKUP($A35,'Institution Evaluation'!$A$56:$K$346,7,0)&amp;""</f>
        <v>3124</v>
      </c>
      <c r="H35" t="s" s="456">
        <f>VLOOKUP($A35,'Institution Evaluation'!$A$56:$K$346,8,0)&amp;""</f>
      </c>
      <c r="I35" t="s" s="456">
        <f>VLOOKUP($A35,'Institution Evaluation'!$A$56:$K$346,9,0)&amp;""</f>
      </c>
      <c r="J35" t="s" s="456">
        <f>VLOOKUP($A35,'Institution Evaluation'!$A$56:$K$346,10,0)&amp;""</f>
      </c>
      <c r="K35" s="457">
        <f>IF($I35="Critical Importance",20,IF($I35="Minor Importance",5,10))</f>
        <v>10</v>
      </c>
      <c r="L35" t="s" s="372">
        <f>IF($E35="Not Scored","N/A",IF(AND($D35='Auto Responses'!$J$27,$H35=""),"N/A",IF(AND($D35='Auto Responses'!$J$27,$H35='Auto Responses'!$J$7),1,IF(AND($D35='Auto Responses'!$J$27,$H35='Auto Responses'!$J$8),0,IF(OR($F35=$G35,$H35='Auto Responses'!$J$7),1,0)))))</f>
        <v>148</v>
      </c>
      <c r="M35" t="s" s="456">
        <f>VLOOKUP($A35,'Institution Evaluation'!$A$56:$K$346,10,0)&amp;""</f>
      </c>
      <c r="N35" s="457">
        <f>IF($J35="Critical Importance",1,IF(AND($J35="",$I35="Critical Importance"),1,0))</f>
        <v>0</v>
      </c>
      <c r="O35" t="s" s="456">
        <f>IF(OR($F$18="No",$E35="Not Scored"),"N/A",IF($J35="",$K35,IF($J35="Minor Importance",5,IF($J35="Standard Importance",10,IF($J35="Critical Importance",20,0)))))</f>
        <v>148</v>
      </c>
      <c r="P35" t="s" s="456">
        <f>IF(OR($O35="N/A",$L35="N/A"),"N/A",$O35*$L35)</f>
        <v>148</v>
      </c>
      <c r="Q35" s="458">
        <f>IF(M35="TRUE",1,0)</f>
        <v>0</v>
      </c>
      <c r="R35" s="458">
        <f>R34+Q35</f>
        <v>0</v>
      </c>
      <c r="S35" s="458">
        <f>IF(Q35=0,0,R35)</f>
        <v>0</v>
      </c>
      <c r="T35" s="458">
        <f>IF(N35=1,1,0)</f>
        <v>0</v>
      </c>
      <c r="U35" s="458">
        <f>U34+T35</f>
        <v>3</v>
      </c>
      <c r="V35" s="458">
        <f>IF(T35=0,0,U35)</f>
        <v>0</v>
      </c>
      <c r="W35" s="160"/>
    </row>
    <row r="36" ht="57" customHeight="1">
      <c r="A36" t="s" s="456">
        <f>'Questions'!$A36</f>
        <v>3175</v>
      </c>
      <c r="B36" t="s" s="456">
        <f>LEFT(A36,4)</f>
        <v>3171</v>
      </c>
      <c r="C36" t="s" s="456">
        <f>VLOOKUP($A36,'Questions'!$A$3:$L$333,2,0)&amp;""</f>
        <v>1420</v>
      </c>
      <c r="D36" t="s" s="456">
        <f>VLOOKUP($A36,'Questions'!$A$3:$L$333,11,0)&amp;""</f>
      </c>
      <c r="E36" t="s" s="456">
        <f>VLOOKUP($A36,'Questions'!$A$3:$L$333,12,0)&amp;""</f>
        <v>3122</v>
      </c>
      <c r="F36" t="s" s="456">
        <f>VLOOKUP($A36,'Institution Evaluation'!$A$56:$K$346,3,0)&amp;""</f>
        <v>3176</v>
      </c>
      <c r="G36" t="s" s="456">
        <f>VLOOKUP($A36,'Institution Evaluation'!$A$56:$K$346,7,0)&amp;""</f>
        <v>3124</v>
      </c>
      <c r="H36" t="s" s="456">
        <f>VLOOKUP($A36,'Institution Evaluation'!$A$56:$K$346,8,0)&amp;""</f>
      </c>
      <c r="I36" t="s" s="456">
        <f>VLOOKUP($A36,'Institution Evaluation'!$A$56:$K$346,9,0)&amp;""</f>
        <v>3165</v>
      </c>
      <c r="J36" t="s" s="456">
        <f>VLOOKUP($A36,'Institution Evaluation'!$A$56:$K$346,10,0)&amp;""</f>
      </c>
      <c r="K36" s="457">
        <f>IF($I36="Critical Importance",20,IF($I36="Minor Importance",5,10))</f>
        <v>10</v>
      </c>
      <c r="L36" t="s" s="372">
        <f>IF($E36="Not Scored","N/A",IF(AND($D36='Auto Responses'!$J$27,$H36=""),"N/A",IF(AND($D36='Auto Responses'!$J$27,$H36='Auto Responses'!$J$7),1,IF(AND($D36='Auto Responses'!$J$27,$H36='Auto Responses'!$J$8),0,IF(OR($F36=$G36,$H36='Auto Responses'!$J$7),1,0)))))</f>
        <v>148</v>
      </c>
      <c r="M36" t="s" s="456">
        <f>VLOOKUP($A36,'Institution Evaluation'!$A$56:$K$346,10,0)&amp;""</f>
      </c>
      <c r="N36" s="457">
        <f>IF($J36="Critical Importance",1,IF(AND($J36="",$I36="Critical Importance"),1,0))</f>
        <v>0</v>
      </c>
      <c r="O36" t="s" s="456">
        <f>IF(OR($F$18="No",$E36="Not Scored"),"N/A",IF($J36="",$K36,IF($J36="Minor Importance",5,IF($J36="Standard Importance",10,IF($J36="Critical Importance",20,0)))))</f>
        <v>148</v>
      </c>
      <c r="P36" t="s" s="456">
        <f>IF(OR($O36="N/A",$L36="N/A"),"N/A",$O36*$L36)</f>
        <v>148</v>
      </c>
      <c r="Q36" s="458">
        <f>IF(M36="TRUE",1,0)</f>
        <v>0</v>
      </c>
      <c r="R36" s="458">
        <f>R35+Q36</f>
        <v>0</v>
      </c>
      <c r="S36" s="458">
        <f>IF(Q36=0,0,R36)</f>
        <v>0</v>
      </c>
      <c r="T36" s="458">
        <f>IF(N36=1,1,0)</f>
        <v>0</v>
      </c>
      <c r="U36" s="458">
        <f>U35+T36</f>
        <v>3</v>
      </c>
      <c r="V36" s="458">
        <f>IF(T36=0,0,U36)</f>
        <v>0</v>
      </c>
      <c r="W36" s="160"/>
    </row>
    <row r="37" ht="57" customHeight="1">
      <c r="A37" t="s" s="456">
        <f>'Questions'!$A37</f>
        <v>1225</v>
      </c>
      <c r="B37" t="s" s="456">
        <f>LEFT(A37,4)</f>
        <v>3171</v>
      </c>
      <c r="C37" t="s" s="456">
        <f>VLOOKUP($A37,'Questions'!$A$3:$L$333,2,0)&amp;""</f>
        <v>1421</v>
      </c>
      <c r="D37" t="s" s="456">
        <f>VLOOKUP($A37,'Questions'!$A$3:$L$333,11,0)&amp;""</f>
      </c>
      <c r="E37" t="s" s="456">
        <f>VLOOKUP($A37,'Questions'!$A$3:$L$333,12,0)&amp;""</f>
        <v>3177</v>
      </c>
      <c r="F37" t="s" s="456">
        <f>VLOOKUP($A37,'Institution Evaluation'!$A$56:$K$346,3,0)&amp;""</f>
        <v>3149</v>
      </c>
      <c r="G37" t="s" s="456">
        <f>VLOOKUP($A37,'Institution Evaluation'!$A$56:$K$346,7,0)&amp;""</f>
        <v>3143</v>
      </c>
      <c r="H37" t="s" s="456">
        <f>VLOOKUP($A37,'Institution Evaluation'!$A$56:$K$346,8,0)&amp;""</f>
      </c>
      <c r="I37" t="s" s="456">
        <f>VLOOKUP($A37,'Institution Evaluation'!$A$56:$K$346,9,0)&amp;""</f>
        <v>3144</v>
      </c>
      <c r="J37" t="s" s="456">
        <f>VLOOKUP($A37,'Institution Evaluation'!$A$56:$K$346,10,0)&amp;""</f>
      </c>
      <c r="K37" s="457">
        <f>IF($I37="Critical Importance",20,IF($I37="Minor Importance",5,10))</f>
        <v>20</v>
      </c>
      <c r="L37" s="458">
        <f>IF($E37="Not Scored","N/A",IF(AND($D37='Auto Responses'!$J$27,$H37=""),"N/A",IF(AND($D37='Auto Responses'!$J$27,$H37='Auto Responses'!$J$7),1,IF(AND($D37='Auto Responses'!$J$27,$H37='Auto Responses'!$J$8),0,IF(OR($F37=$G37,$H37='Auto Responses'!$J$7),1,0)))))</f>
        <v>0</v>
      </c>
      <c r="M37" t="s" s="456">
        <f>VLOOKUP($A37,'Institution Evaluation'!$A$56:$K$346,10,0)&amp;""</f>
      </c>
      <c r="N37" s="457">
        <f>IF($J37="Critical Importance",1,IF(AND($J37="",$I37="Critical Importance"),1,0))</f>
        <v>1</v>
      </c>
      <c r="O37" s="457">
        <f>IF(OR($F$18="No",$E37="Not Scored"),"N/A",IF($J37="",$K37,IF($J37="Minor Importance",5,IF($J37="Standard Importance",10,IF($J37="Critical Importance",20,0)))))</f>
        <v>20</v>
      </c>
      <c r="P37" s="457">
        <f>IF(OR($O37="N/A",$L37="N/A"),"N/A",$O37*$L37)</f>
        <v>0</v>
      </c>
      <c r="Q37" s="458">
        <f>IF(M37="TRUE",1,0)</f>
        <v>0</v>
      </c>
      <c r="R37" s="458">
        <f>R36+Q37</f>
        <v>0</v>
      </c>
      <c r="S37" s="458">
        <f>IF(Q37=0,0,R37)</f>
        <v>0</v>
      </c>
      <c r="T37" s="458">
        <f>IF(N37=1,1,0)</f>
        <v>1</v>
      </c>
      <c r="U37" s="458">
        <f>U36+T37</f>
        <v>4</v>
      </c>
      <c r="V37" s="458">
        <f>IF(T37=0,0,U37)</f>
        <v>4</v>
      </c>
      <c r="W37" s="160"/>
    </row>
    <row r="38" ht="57" customHeight="1">
      <c r="A38" t="s" s="456">
        <f>'Questions'!$A38</f>
        <v>1226</v>
      </c>
      <c r="B38" t="s" s="456">
        <f>LEFT(A38,4)</f>
        <v>3171</v>
      </c>
      <c r="C38" t="s" s="456">
        <f>VLOOKUP($A38,'Questions'!$A$3:$L$333,2,0)&amp;""</f>
        <v>1424</v>
      </c>
      <c r="D38" t="s" s="456">
        <f>VLOOKUP($A38,'Questions'!$A$3:$L$333,11,0)&amp;""</f>
      </c>
      <c r="E38" t="s" s="456">
        <f>VLOOKUP($A38,'Questions'!$A$3:$L$333,12,0)&amp;""</f>
        <v>3177</v>
      </c>
      <c r="F38" t="s" s="456">
        <f>VLOOKUP($A38,'Institution Evaluation'!$A$56:$K$346,3,0)&amp;""</f>
        <v>3149</v>
      </c>
      <c r="G38" t="s" s="456">
        <f>VLOOKUP($A38,'Institution Evaluation'!$A$56:$K$346,7,0)&amp;""</f>
        <v>3143</v>
      </c>
      <c r="H38" t="s" s="456">
        <f>VLOOKUP($A38,'Institution Evaluation'!$A$56:$K$346,8,0)&amp;""</f>
      </c>
      <c r="I38" t="s" s="456">
        <f>VLOOKUP($A38,'Institution Evaluation'!$A$56:$K$346,9,0)&amp;""</f>
        <v>3144</v>
      </c>
      <c r="J38" t="s" s="456">
        <f>VLOOKUP($A38,'Institution Evaluation'!$A$56:$K$346,10,0)&amp;""</f>
      </c>
      <c r="K38" s="457">
        <f>IF($I38="Critical Importance",20,IF($I38="Minor Importance",5,10))</f>
        <v>20</v>
      </c>
      <c r="L38" s="458">
        <f>IF($E38="Not Scored","N/A",IF(AND($D38='Auto Responses'!$J$27,$H38=""),"N/A",IF(AND($D38='Auto Responses'!$J$27,$H38='Auto Responses'!$J$7),1,IF(AND($D38='Auto Responses'!$J$27,$H38='Auto Responses'!$J$8),0,IF(OR($F38=$G38,$H38='Auto Responses'!$J$7),1,0)))))</f>
        <v>0</v>
      </c>
      <c r="M38" t="s" s="456">
        <f>VLOOKUP($A38,'Institution Evaluation'!$A$56:$K$346,10,0)&amp;""</f>
      </c>
      <c r="N38" s="457">
        <f>IF($J38="Critical Importance",1,IF(AND($J38="",$I38="Critical Importance"),1,0))</f>
        <v>1</v>
      </c>
      <c r="O38" s="457">
        <f>IF(OR($F$18="No",$E38="Not Scored"),"N/A",IF($J38="",$K38,IF($J38="Minor Importance",5,IF($J38="Standard Importance",10,IF($J38="Critical Importance",20,0)))))</f>
        <v>20</v>
      </c>
      <c r="P38" s="457">
        <f>IF(OR($O38="N/A",$L38="N/A"),"N/A",$O38*$L38)</f>
        <v>0</v>
      </c>
      <c r="Q38" s="458">
        <f>IF(M38="TRUE",1,0)</f>
        <v>0</v>
      </c>
      <c r="R38" s="458">
        <f>R37+Q38</f>
        <v>0</v>
      </c>
      <c r="S38" s="458">
        <f>IF(Q38=0,0,R38)</f>
        <v>0</v>
      </c>
      <c r="T38" s="458">
        <f>IF(N38=1,1,0)</f>
        <v>1</v>
      </c>
      <c r="U38" s="458">
        <f>U37+T38</f>
        <v>5</v>
      </c>
      <c r="V38" s="458">
        <f>IF(T38=0,0,U38)</f>
        <v>5</v>
      </c>
      <c r="W38" s="160"/>
    </row>
    <row r="39" ht="57" customHeight="1">
      <c r="A39" t="s" s="456">
        <f>'Questions'!$A39</f>
        <v>1227</v>
      </c>
      <c r="B39" t="s" s="456">
        <f>LEFT(A39,4)</f>
        <v>3171</v>
      </c>
      <c r="C39" t="s" s="456">
        <f>VLOOKUP($A39,'Questions'!$A$3:$L$333,2,0)&amp;""</f>
        <v>1426</v>
      </c>
      <c r="D39" t="s" s="456">
        <f>VLOOKUP($A39,'Questions'!$A$3:$L$333,11,0)&amp;""</f>
      </c>
      <c r="E39" t="s" s="456">
        <f>VLOOKUP($A39,'Questions'!$A$3:$L$333,12,0)&amp;""</f>
        <v>3177</v>
      </c>
      <c r="F39" t="s" s="456">
        <f>VLOOKUP($A39,'Institution Evaluation'!$A$56:$K$346,3,0)&amp;""</f>
        <v>3149</v>
      </c>
      <c r="G39" t="s" s="456">
        <f>VLOOKUP($A39,'Institution Evaluation'!$A$56:$K$346,7,0)&amp;""</f>
        <v>3143</v>
      </c>
      <c r="H39" t="s" s="456">
        <f>VLOOKUP($A39,'Institution Evaluation'!$A$56:$K$346,8,0)&amp;""</f>
      </c>
      <c r="I39" t="s" s="456">
        <f>VLOOKUP($A39,'Institution Evaluation'!$A$56:$K$346,9,0)&amp;""</f>
        <v>3144</v>
      </c>
      <c r="J39" t="s" s="456">
        <f>VLOOKUP($A39,'Institution Evaluation'!$A$56:$K$346,10,0)&amp;""</f>
      </c>
      <c r="K39" s="457">
        <f>IF($I39="Critical Importance",20,IF($I39="Minor Importance",5,10))</f>
        <v>20</v>
      </c>
      <c r="L39" s="458">
        <f>IF($E39="Not Scored","N/A",IF(AND($D39='Auto Responses'!$J$27,$H39=""),"N/A",IF(AND($D39='Auto Responses'!$J$27,$H39='Auto Responses'!$J$7),1,IF(AND($D39='Auto Responses'!$J$27,$H39='Auto Responses'!$J$8),0,IF(OR($F39=$G39,$H39='Auto Responses'!$J$7),1,0)))))</f>
        <v>0</v>
      </c>
      <c r="M39" t="s" s="456">
        <f>VLOOKUP($A39,'Institution Evaluation'!$A$56:$K$346,10,0)&amp;""</f>
      </c>
      <c r="N39" s="457">
        <f>IF($J39="Critical Importance",1,IF(AND($J39="",$I39="Critical Importance"),1,0))</f>
        <v>1</v>
      </c>
      <c r="O39" s="457">
        <f>IF(OR($F$18="No",$E39="Not Scored"),"N/A",IF($J39="",$K39,IF($J39="Minor Importance",5,IF($J39="Standard Importance",10,IF($J39="Critical Importance",20,0)))))</f>
        <v>20</v>
      </c>
      <c r="P39" s="457">
        <f>IF(OR($O39="N/A",$L39="N/A"),"N/A",$O39*$L39)</f>
        <v>0</v>
      </c>
      <c r="Q39" s="458">
        <f>IF(M39="TRUE",1,0)</f>
        <v>0</v>
      </c>
      <c r="R39" s="458">
        <f>R38+Q39</f>
        <v>0</v>
      </c>
      <c r="S39" s="458">
        <f>IF(Q39=0,0,R39)</f>
        <v>0</v>
      </c>
      <c r="T39" s="458">
        <f>IF(N39=1,1,0)</f>
        <v>1</v>
      </c>
      <c r="U39" s="458">
        <f>U38+T39</f>
        <v>6</v>
      </c>
      <c r="V39" s="458">
        <f>IF(T39=0,0,U39)</f>
        <v>6</v>
      </c>
      <c r="W39" s="160"/>
    </row>
    <row r="40" ht="57" customHeight="1">
      <c r="A40" t="s" s="456">
        <f>'Questions'!$A40</f>
        <v>1228</v>
      </c>
      <c r="B40" t="s" s="456">
        <f>LEFT(A40,4)</f>
        <v>3171</v>
      </c>
      <c r="C40" t="s" s="456">
        <f>VLOOKUP($A40,'Questions'!$A$3:$L$333,2,0)&amp;""</f>
        <v>1427</v>
      </c>
      <c r="D40" t="s" s="456">
        <f>VLOOKUP($A40,'Questions'!$A$3:$L$333,11,0)&amp;""</f>
      </c>
      <c r="E40" t="s" s="456">
        <f>VLOOKUP($A40,'Questions'!$A$3:$L$333,12,0)&amp;""</f>
        <v>3177</v>
      </c>
      <c r="F40" t="s" s="456">
        <f>VLOOKUP($A40,'Institution Evaluation'!$A$56:$K$346,3,0)&amp;""</f>
        <v>3149</v>
      </c>
      <c r="G40" t="s" s="456">
        <f>VLOOKUP($A40,'Institution Evaluation'!$A$56:$K$346,7,0)&amp;""</f>
        <v>3143</v>
      </c>
      <c r="H40" t="s" s="456">
        <f>VLOOKUP($A40,'Institution Evaluation'!$A$56:$K$346,8,0)&amp;""</f>
      </c>
      <c r="I40" t="s" s="456">
        <f>VLOOKUP($A40,'Institution Evaluation'!$A$56:$K$346,9,0)&amp;""</f>
        <v>3144</v>
      </c>
      <c r="J40" t="s" s="456">
        <f>VLOOKUP($A40,'Institution Evaluation'!$A$56:$K$346,10,0)&amp;""</f>
      </c>
      <c r="K40" s="457">
        <f>IF($I40="Critical Importance",20,IF($I40="Minor Importance",5,10))</f>
        <v>20</v>
      </c>
      <c r="L40" s="458">
        <f>IF($E40="Not Scored","N/A",IF(AND($D40='Auto Responses'!$J$27,$H40=""),"N/A",IF(AND($D40='Auto Responses'!$J$27,$H40='Auto Responses'!$J$7),1,IF(AND($D40='Auto Responses'!$J$27,$H40='Auto Responses'!$J$8),0,IF(OR($F40=$G40,$H40='Auto Responses'!$J$7),1,0)))))</f>
        <v>0</v>
      </c>
      <c r="M40" t="s" s="456">
        <f>VLOOKUP($A40,'Institution Evaluation'!$A$56:$K$346,10,0)&amp;""</f>
      </c>
      <c r="N40" s="457">
        <f>IF($J40="Critical Importance",1,IF(AND($J40="",$I40="Critical Importance"),1,0))</f>
        <v>1</v>
      </c>
      <c r="O40" s="457">
        <f>IF(OR($F$18="No",$E40="Not Scored"),"N/A",IF($J40="",$K40,IF($J40="Minor Importance",5,IF($J40="Standard Importance",10,IF($J40="Critical Importance",20,0)))))</f>
        <v>20</v>
      </c>
      <c r="P40" s="457">
        <f>IF(OR($O40="N/A",$L40="N/A"),"N/A",$O40*$L40)</f>
        <v>0</v>
      </c>
      <c r="Q40" s="458">
        <f>IF(M40="TRUE",1,0)</f>
        <v>0</v>
      </c>
      <c r="R40" s="458">
        <f>R39+Q40</f>
        <v>0</v>
      </c>
      <c r="S40" s="458">
        <f>IF(Q40=0,0,R40)</f>
        <v>0</v>
      </c>
      <c r="T40" s="458">
        <f>IF(N40=1,1,0)</f>
        <v>1</v>
      </c>
      <c r="U40" s="458">
        <f>U39+T40</f>
        <v>7</v>
      </c>
      <c r="V40" s="458">
        <f>IF(T40=0,0,U40)</f>
        <v>7</v>
      </c>
      <c r="W40" s="160"/>
    </row>
    <row r="41" ht="57" customHeight="1">
      <c r="A41" t="s" s="456">
        <f>'Questions'!$A41</f>
        <v>3178</v>
      </c>
      <c r="B41" t="s" s="456">
        <f>LEFT(A41,4)</f>
        <v>3171</v>
      </c>
      <c r="C41" t="s" s="456">
        <f>VLOOKUP($A41,'Questions'!$A$3:$L$333,2,0)&amp;""</f>
        <v>1429</v>
      </c>
      <c r="D41" t="s" s="456">
        <f>VLOOKUP($A41,'Questions'!$A$3:$L$333,11,0)&amp;""</f>
      </c>
      <c r="E41" t="s" s="456">
        <f>VLOOKUP($A41,'Questions'!$A$3:$L$333,12,0)&amp;""</f>
        <v>3177</v>
      </c>
      <c r="F41" t="s" s="456">
        <f>VLOOKUP($A41,'Institution Evaluation'!$A$56:$K$346,3,0)&amp;""</f>
        <v>3149</v>
      </c>
      <c r="G41" t="s" s="456">
        <f>VLOOKUP($A41,'Institution Evaluation'!$A$56:$K$346,7,0)&amp;""</f>
        <v>3143</v>
      </c>
      <c r="H41" t="s" s="456">
        <f>VLOOKUP($A41,'Institution Evaluation'!$A$56:$K$346,8,0)&amp;""</f>
      </c>
      <c r="I41" t="s" s="456">
        <f>VLOOKUP($A41,'Institution Evaluation'!$A$56:$K$346,9,0)&amp;""</f>
        <v>3165</v>
      </c>
      <c r="J41" t="s" s="456">
        <f>VLOOKUP($A41,'Institution Evaluation'!$A$56:$K$346,10,0)&amp;""</f>
      </c>
      <c r="K41" s="457">
        <f>IF($I41="Critical Importance",20,IF($I41="Minor Importance",5,10))</f>
        <v>10</v>
      </c>
      <c r="L41" s="458">
        <f>IF($E41="Not Scored","N/A",IF(AND($D41='Auto Responses'!$J$27,$H41=""),"N/A",IF(AND($D41='Auto Responses'!$J$27,$H41='Auto Responses'!$J$7),1,IF(AND($D41='Auto Responses'!$J$27,$H41='Auto Responses'!$J$8),0,IF(OR($F41=$G41,$H41='Auto Responses'!$J$7),1,0)))))</f>
        <v>0</v>
      </c>
      <c r="M41" t="s" s="456">
        <f>VLOOKUP($A41,'Institution Evaluation'!$A$56:$K$346,10,0)&amp;""</f>
      </c>
      <c r="N41" s="457">
        <f>IF($J41="Critical Importance",1,IF(AND($J41="",$I41="Critical Importance"),1,0))</f>
        <v>0</v>
      </c>
      <c r="O41" s="457">
        <f>IF(OR($F$18="No",$E41="Not Scored"),"N/A",IF($J41="",$K41,IF($J41="Minor Importance",5,IF($J41="Standard Importance",10,IF($J41="Critical Importance",20,0)))))</f>
        <v>10</v>
      </c>
      <c r="P41" s="457">
        <f>IF(OR($O41="N/A",$L41="N/A"),"N/A",$O41*$L41)</f>
        <v>0</v>
      </c>
      <c r="Q41" s="458">
        <f>IF(M41="TRUE",1,0)</f>
        <v>0</v>
      </c>
      <c r="R41" s="458">
        <f>R40+Q41</f>
        <v>0</v>
      </c>
      <c r="S41" s="458">
        <f>IF(Q41=0,0,R41)</f>
        <v>0</v>
      </c>
      <c r="T41" s="458">
        <f>IF(N41=1,1,0)</f>
        <v>0</v>
      </c>
      <c r="U41" s="458">
        <f>U40+T41</f>
        <v>7</v>
      </c>
      <c r="V41" s="458">
        <f>IF(T41=0,0,U41)</f>
        <v>0</v>
      </c>
      <c r="W41" s="160"/>
    </row>
    <row r="42" ht="57" customHeight="1">
      <c r="A42" t="s" s="456">
        <f>'Questions'!$A42</f>
        <v>3179</v>
      </c>
      <c r="B42" t="s" s="456">
        <f>LEFT(A42,4)</f>
        <v>3171</v>
      </c>
      <c r="C42" t="s" s="456">
        <f>VLOOKUP($A42,'Questions'!$A$3:$L$333,2,0)&amp;""</f>
        <v>1432</v>
      </c>
      <c r="D42" s="459"/>
      <c r="E42" t="s" s="456">
        <f>VLOOKUP($A42,'Questions'!$A$3:$L$333,12,0)&amp;""</f>
        <v>3177</v>
      </c>
      <c r="F42" t="s" s="456">
        <f>VLOOKUP($A42,'Institution Evaluation'!$A$56:$K$346,3,0)&amp;""</f>
        <v>3149</v>
      </c>
      <c r="G42" t="s" s="456">
        <f>VLOOKUP($A42,'Institution Evaluation'!$A$56:$K$346,7,0)&amp;""</f>
        <v>3143</v>
      </c>
      <c r="H42" t="s" s="456">
        <f>VLOOKUP($A42,'Institution Evaluation'!$A$56:$K$346,8,0)&amp;""</f>
      </c>
      <c r="I42" t="s" s="456">
        <f>VLOOKUP($A42,'Institution Evaluation'!$A$56:$K$346,9,0)&amp;""</f>
        <v>3165</v>
      </c>
      <c r="J42" t="s" s="456">
        <f>VLOOKUP($A42,'Institution Evaluation'!$A$56:$K$346,10,0)&amp;""</f>
      </c>
      <c r="K42" s="457">
        <f>IF($I42="Critical Importance",20,IF($I42="Minor Importance",5,10))</f>
        <v>10</v>
      </c>
      <c r="L42" s="458">
        <f>IF($E42="Not Scored","N/A",IF(AND($D42='Auto Responses'!$J$27,$H42=""),"N/A",IF(AND($D42='Auto Responses'!$J$27,$H42='Auto Responses'!$J$7),1,IF(AND($D42='Auto Responses'!$J$27,$H42='Auto Responses'!$J$8),0,IF(OR($F42=$G42,$H42='Auto Responses'!$J$7),1,0)))))</f>
        <v>0</v>
      </c>
      <c r="M42" t="s" s="456">
        <f>VLOOKUP($A42,'Institution Evaluation'!$A$56:$K$346,10,0)&amp;""</f>
      </c>
      <c r="N42" s="457">
        <f>IF($J42="Critical Importance",1,IF(AND($J42="",$I42="Critical Importance"),1,0))</f>
        <v>0</v>
      </c>
      <c r="O42" s="457">
        <f>IF(OR($F$18="No",$E42="Not Scored"),"N/A",IF($J42="",$K42,IF($J42="Minor Importance",5,IF($J42="Standard Importance",10,IF($J42="Critical Importance",20,0)))))</f>
        <v>10</v>
      </c>
      <c r="P42" s="457">
        <f>IF(OR($O42="N/A",$L42="N/A"),"N/A",$O42*$L42)</f>
        <v>0</v>
      </c>
      <c r="Q42" s="458">
        <f>IF(M42="TRUE",1,0)</f>
        <v>0</v>
      </c>
      <c r="R42" s="458">
        <f>R41+Q42</f>
        <v>0</v>
      </c>
      <c r="S42" s="458">
        <f>IF(Q42=0,0,R42)</f>
        <v>0</v>
      </c>
      <c r="T42" s="458">
        <f>IF(N42=1,1,0)</f>
        <v>0</v>
      </c>
      <c r="U42" s="458">
        <f>U41+T42</f>
        <v>7</v>
      </c>
      <c r="V42" s="458">
        <f>IF(T42=0,0,U42)</f>
        <v>0</v>
      </c>
      <c r="W42" s="160"/>
    </row>
    <row r="43" ht="57" customHeight="1">
      <c r="A43" t="s" s="456">
        <f>'Questions'!$A43</f>
        <v>3180</v>
      </c>
      <c r="B43" t="s" s="456">
        <f>LEFT(A43,4)</f>
        <v>3171</v>
      </c>
      <c r="C43" t="s" s="456">
        <f>VLOOKUP($A43,'Questions'!$A$3:$L$333,2,0)&amp;""</f>
        <v>1434</v>
      </c>
      <c r="D43" t="s" s="456">
        <f>VLOOKUP($A43,'Questions'!$A$3:$L$333,11,0)&amp;""</f>
      </c>
      <c r="E43" t="s" s="456">
        <f>VLOOKUP($A43,'Questions'!$A$3:$L$333,12,0)&amp;""</f>
        <v>3177</v>
      </c>
      <c r="F43" t="s" s="456">
        <f>VLOOKUP($A43,'Institution Evaluation'!$A$56:$K$346,3,0)&amp;""</f>
        <v>3149</v>
      </c>
      <c r="G43" t="s" s="456">
        <f>VLOOKUP($A43,'Institution Evaluation'!$A$56:$K$346,7,0)&amp;""</f>
        <v>3143</v>
      </c>
      <c r="H43" t="s" s="456">
        <f>VLOOKUP($A43,'Institution Evaluation'!$A$56:$K$346,8,0)&amp;""</f>
      </c>
      <c r="I43" t="s" s="456">
        <f>VLOOKUP($A43,'Institution Evaluation'!$A$56:$K$346,9,0)&amp;""</f>
        <v>3165</v>
      </c>
      <c r="J43" t="s" s="456">
        <f>VLOOKUP($A43,'Institution Evaluation'!$A$56:$K$346,10,0)&amp;""</f>
      </c>
      <c r="K43" s="457">
        <f>IF($I43="Critical Importance",20,IF($I43="Minor Importance",5,10))</f>
        <v>10</v>
      </c>
      <c r="L43" s="458">
        <f>IF($E43="Not Scored","N/A",IF(AND($D43='Auto Responses'!$J$27,$H43=""),"N/A",IF(AND($D43='Auto Responses'!$J$27,$H43='Auto Responses'!$J$7),1,IF(AND($D43='Auto Responses'!$J$27,$H43='Auto Responses'!$J$8),0,IF(OR($F43=$G43,$H43='Auto Responses'!$J$7),1,0)))))</f>
        <v>0</v>
      </c>
      <c r="M43" t="s" s="456">
        <f>VLOOKUP($A43,'Institution Evaluation'!$A$56:$K$346,10,0)&amp;""</f>
      </c>
      <c r="N43" s="457">
        <f>IF($J43="Critical Importance",1,IF(AND($J43="",$I43="Critical Importance"),1,0))</f>
        <v>0</v>
      </c>
      <c r="O43" s="457">
        <f>IF(OR($F$18="No",$E43="Not Scored"),"N/A",IF($J43="",$K43,IF($J43="Minor Importance",5,IF($J43="Standard Importance",10,IF($J43="Critical Importance",20,0)))))</f>
        <v>10</v>
      </c>
      <c r="P43" s="457">
        <f>IF(OR($O43="N/A",$L43="N/A"),"N/A",$O43*$L43)</f>
        <v>0</v>
      </c>
      <c r="Q43" s="458">
        <f>IF(M43="TRUE",1,0)</f>
        <v>0</v>
      </c>
      <c r="R43" s="458">
        <f>R42+Q43</f>
        <v>0</v>
      </c>
      <c r="S43" s="458">
        <f>IF(Q43=0,0,R43)</f>
        <v>0</v>
      </c>
      <c r="T43" s="458">
        <f>IF(N43=1,1,0)</f>
        <v>0</v>
      </c>
      <c r="U43" s="458">
        <f>U42+T43</f>
        <v>7</v>
      </c>
      <c r="V43" s="458">
        <f>IF(T43=0,0,U43)</f>
        <v>0</v>
      </c>
      <c r="W43" s="160"/>
    </row>
    <row r="44" ht="57" customHeight="1">
      <c r="A44" t="s" s="456">
        <f>'Questions'!$A44</f>
        <v>3181</v>
      </c>
      <c r="B44" t="s" s="456">
        <f>LEFT(A44,4)</f>
        <v>3171</v>
      </c>
      <c r="C44" t="s" s="456">
        <f>VLOOKUP($A44,'Questions'!$A$3:$L$333,2,0)&amp;""</f>
        <v>1436</v>
      </c>
      <c r="D44" t="s" s="456">
        <f>VLOOKUP($A44,'Questions'!$A$3:$L$333,11,0)&amp;""</f>
      </c>
      <c r="E44" t="s" s="456">
        <f>VLOOKUP($A44,'Questions'!$A$3:$L$333,12,0)&amp;""</f>
        <v>3177</v>
      </c>
      <c r="F44" t="s" s="456">
        <f>VLOOKUP($A44,'Institution Evaluation'!$A$56:$K$346,3,0)&amp;""</f>
        <v>3149</v>
      </c>
      <c r="G44" t="s" s="456">
        <f>VLOOKUP($A44,'Institution Evaluation'!$A$56:$K$346,7,0)&amp;""</f>
        <v>3143</v>
      </c>
      <c r="H44" t="s" s="456">
        <f>VLOOKUP($A44,'Institution Evaluation'!$A$56:$K$346,8,0)&amp;""</f>
      </c>
      <c r="I44" t="s" s="456">
        <f>VLOOKUP($A44,'Institution Evaluation'!$A$56:$K$346,9,0)&amp;""</f>
        <v>3165</v>
      </c>
      <c r="J44" t="s" s="456">
        <f>VLOOKUP($A44,'Institution Evaluation'!$A$56:$K$346,10,0)&amp;""</f>
      </c>
      <c r="K44" s="457">
        <f>IF($I44="Critical Importance",20,IF($I44="Minor Importance",5,10))</f>
        <v>10</v>
      </c>
      <c r="L44" s="458">
        <f>IF($E44="Not Scored","N/A",IF(AND($D44='Auto Responses'!$J$27,$H44=""),"N/A",IF(AND($D44='Auto Responses'!$J$27,$H44='Auto Responses'!$J$7),1,IF(AND($D44='Auto Responses'!$J$27,$H44='Auto Responses'!$J$8),0,IF(OR($F44=$G44,$H44='Auto Responses'!$J$7),1,0)))))</f>
        <v>0</v>
      </c>
      <c r="M44" t="s" s="456">
        <f>VLOOKUP($A44,'Institution Evaluation'!$A$56:$K$346,10,0)&amp;""</f>
      </c>
      <c r="N44" s="457">
        <f>IF($J44="Critical Importance",1,IF(AND($J44="",$I44="Critical Importance"),1,0))</f>
        <v>0</v>
      </c>
      <c r="O44" s="457">
        <f>IF(OR($F$18="No",$E44="Not Scored"),"N/A",IF($J44="",$K44,IF($J44="Minor Importance",5,IF($J44="Standard Importance",10,IF($J44="Critical Importance",20,0)))))</f>
        <v>10</v>
      </c>
      <c r="P44" s="457">
        <f>IF(OR($O44="N/A",$L44="N/A"),"N/A",$O44*$L44)</f>
        <v>0</v>
      </c>
      <c r="Q44" s="458">
        <f>IF(M44="TRUE",1,0)</f>
        <v>0</v>
      </c>
      <c r="R44" s="458">
        <f>R43+Q44</f>
        <v>0</v>
      </c>
      <c r="S44" s="458">
        <f>IF(Q44=0,0,R44)</f>
        <v>0</v>
      </c>
      <c r="T44" s="458">
        <f>IF(N44=1,1,0)</f>
        <v>0</v>
      </c>
      <c r="U44" s="458">
        <f>U43+T44</f>
        <v>7</v>
      </c>
      <c r="V44" s="458">
        <f>IF(T44=0,0,U44)</f>
        <v>0</v>
      </c>
      <c r="W44" s="160"/>
    </row>
    <row r="45" ht="57" customHeight="1">
      <c r="A45" t="s" s="456">
        <f>'Questions'!$A45</f>
        <v>3182</v>
      </c>
      <c r="B45" t="s" s="456">
        <f>LEFT(A45,4)</f>
        <v>3171</v>
      </c>
      <c r="C45" t="s" s="456">
        <f>VLOOKUP($A45,'Questions'!$A$3:$L$333,2,0)&amp;""</f>
        <v>1438</v>
      </c>
      <c r="D45" t="s" s="456">
        <f>VLOOKUP($A45,'Questions'!$A$3:$L$333,11,0)&amp;""</f>
      </c>
      <c r="E45" t="s" s="456">
        <f>VLOOKUP($A45,'Questions'!$A$3:$L$333,12,0)&amp;""</f>
        <v>3177</v>
      </c>
      <c r="F45" t="s" s="456">
        <f>VLOOKUP($A45,'Institution Evaluation'!$A$56:$K$346,3,0)&amp;""</f>
        <v>3149</v>
      </c>
      <c r="G45" t="s" s="456">
        <f>VLOOKUP($A45,'Institution Evaluation'!$A$56:$K$346,7,0)&amp;""</f>
        <v>3143</v>
      </c>
      <c r="H45" t="s" s="456">
        <f>VLOOKUP($A45,'Institution Evaluation'!$A$56:$K$346,8,0)&amp;""</f>
      </c>
      <c r="I45" t="s" s="456">
        <f>VLOOKUP($A45,'Institution Evaluation'!$A$56:$K$346,9,0)&amp;""</f>
        <v>3165</v>
      </c>
      <c r="J45" t="s" s="456">
        <f>VLOOKUP($A45,'Institution Evaluation'!$A$56:$K$346,10,0)&amp;""</f>
      </c>
      <c r="K45" s="457">
        <f>IF($I45="Critical Importance",20,IF($I45="Minor Importance",5,10))</f>
        <v>10</v>
      </c>
      <c r="L45" s="458">
        <f>IF($E45="Not Scored","N/A",IF(AND($D45='Auto Responses'!$J$27,$H45=""),"N/A",IF(AND($D45='Auto Responses'!$J$27,$H45='Auto Responses'!$J$7),1,IF(AND($D45='Auto Responses'!$J$27,$H45='Auto Responses'!$J$8),0,IF(OR($F45=$G45,$H45='Auto Responses'!$J$7),1,0)))))</f>
        <v>0</v>
      </c>
      <c r="M45" t="s" s="456">
        <f>VLOOKUP($A45,'Institution Evaluation'!$A$56:$K$346,10,0)&amp;""</f>
      </c>
      <c r="N45" s="457">
        <f>IF($J45="Critical Importance",1,IF(AND($J45="",$I45="Critical Importance"),1,0))</f>
        <v>0</v>
      </c>
      <c r="O45" s="457">
        <f>IF(OR($F$18="No",$E45="Not Scored"),"N/A",IF($J45="",$K45,IF($J45="Minor Importance",5,IF($J45="Standard Importance",10,IF($J45="Critical Importance",20,0)))))</f>
        <v>10</v>
      </c>
      <c r="P45" s="457">
        <f>IF(OR($O45="N/A",$L45="N/A"),"N/A",$O45*$L45)</f>
        <v>0</v>
      </c>
      <c r="Q45" s="458">
        <f>IF(M45="TRUE",1,0)</f>
        <v>0</v>
      </c>
      <c r="R45" s="458">
        <f>R44+Q45</f>
        <v>0</v>
      </c>
      <c r="S45" s="458">
        <f>IF(Q45=0,0,R45)</f>
        <v>0</v>
      </c>
      <c r="T45" s="458">
        <f>IF(N45=1,1,0)</f>
        <v>0</v>
      </c>
      <c r="U45" s="458">
        <f>U44+T45</f>
        <v>7</v>
      </c>
      <c r="V45" s="458">
        <f>IF(T45=0,0,U45)</f>
        <v>0</v>
      </c>
      <c r="W45" s="160"/>
    </row>
    <row r="46" ht="57" customHeight="1">
      <c r="A46" t="s" s="456">
        <f>'Questions'!$A46</f>
        <v>3183</v>
      </c>
      <c r="B46" t="s" s="456">
        <f>LEFT(A46,4)</f>
        <v>3171</v>
      </c>
      <c r="C46" t="s" s="456">
        <f>VLOOKUP($A46,'Questions'!$A$3:$L$333,2,0)&amp;""</f>
        <v>1441</v>
      </c>
      <c r="D46" t="s" s="456">
        <f>VLOOKUP($A46,'Questions'!$A$3:$L$333,11,0)&amp;""</f>
      </c>
      <c r="E46" t="s" s="456">
        <f>VLOOKUP($A46,'Questions'!$A$3:$L$333,12,0)&amp;""</f>
        <v>3177</v>
      </c>
      <c r="F46" t="s" s="456">
        <f>VLOOKUP($A46,'Institution Evaluation'!$A$56:$K$346,3,0)&amp;""</f>
        <v>3149</v>
      </c>
      <c r="G46" t="s" s="456">
        <f>VLOOKUP($A46,'Institution Evaluation'!$A$56:$K$346,7,0)&amp;""</f>
        <v>3143</v>
      </c>
      <c r="H46" t="s" s="456">
        <f>VLOOKUP($A46,'Institution Evaluation'!$A$56:$K$346,8,0)&amp;""</f>
      </c>
      <c r="I46" t="s" s="456">
        <f>VLOOKUP($A46,'Institution Evaluation'!$A$56:$K$346,9,0)&amp;""</f>
        <v>3165</v>
      </c>
      <c r="J46" t="s" s="456">
        <f>VLOOKUP($A46,'Institution Evaluation'!$A$56:$K$346,10,0)&amp;""</f>
      </c>
      <c r="K46" s="457">
        <f>IF($I46="Critical Importance",20,IF($I46="Minor Importance",5,10))</f>
        <v>10</v>
      </c>
      <c r="L46" s="458">
        <f>IF($E46="Not Scored","N/A",IF(AND($D46='Auto Responses'!$J$27,$H46=""),"N/A",IF(AND($D46='Auto Responses'!$J$27,$H46='Auto Responses'!$J$7),1,IF(AND($D46='Auto Responses'!$J$27,$H46='Auto Responses'!$J$8),0,IF(OR($F46=$G46,$H46='Auto Responses'!$J$7),1,0)))))</f>
        <v>0</v>
      </c>
      <c r="M46" t="s" s="456">
        <f>VLOOKUP($A46,'Institution Evaluation'!$A$56:$K$346,10,0)&amp;""</f>
      </c>
      <c r="N46" s="457">
        <f>IF($J46="Critical Importance",1,IF(AND($J46="",$I46="Critical Importance"),1,0))</f>
        <v>0</v>
      </c>
      <c r="O46" s="457">
        <f>IF(OR($F$18="No",$E46="Not Scored"),"N/A",IF($J46="",$K46,IF($J46="Minor Importance",5,IF($J46="Standard Importance",10,IF($J46="Critical Importance",20,0)))))</f>
        <v>10</v>
      </c>
      <c r="P46" s="457">
        <f>IF(OR($O46="N/A",$L46="N/A"),"N/A",$O46*$L46)</f>
        <v>0</v>
      </c>
      <c r="Q46" s="458">
        <f>IF(M46="TRUE",1,0)</f>
        <v>0</v>
      </c>
      <c r="R46" s="458">
        <f>R45+Q46</f>
        <v>0</v>
      </c>
      <c r="S46" s="458">
        <f>IF(Q46=0,0,R46)</f>
        <v>0</v>
      </c>
      <c r="T46" s="458">
        <f>IF(N46=1,1,0)</f>
        <v>0</v>
      </c>
      <c r="U46" s="458">
        <f>U45+T46</f>
        <v>7</v>
      </c>
      <c r="V46" s="458">
        <f>IF(T46=0,0,U46)</f>
        <v>0</v>
      </c>
      <c r="W46" s="160"/>
    </row>
    <row r="47" ht="57" customHeight="1">
      <c r="A47" t="s" s="456">
        <f>'Questions'!$A47</f>
        <v>3184</v>
      </c>
      <c r="B47" t="s" s="456">
        <f>LEFT(A47,4)</f>
        <v>3171</v>
      </c>
      <c r="C47" t="s" s="456">
        <f>VLOOKUP($A47,'Questions'!$A$3:$L$333,2,0)&amp;""</f>
        <v>1443</v>
      </c>
      <c r="D47" t="s" s="456">
        <f>VLOOKUP($A47,'Questions'!$A$3:$L$333,11,0)&amp;""</f>
      </c>
      <c r="E47" t="s" s="456">
        <f>VLOOKUP($A47,'Questions'!$A$3:$L$333,12,0)&amp;""</f>
        <v>3177</v>
      </c>
      <c r="F47" t="s" s="456">
        <f>VLOOKUP($A47,'Institution Evaluation'!$A$56:$K$346,3,0)&amp;""</f>
        <v>3149</v>
      </c>
      <c r="G47" t="s" s="456">
        <f>VLOOKUP($A47,'Institution Evaluation'!$A$56:$K$346,7,0)&amp;""</f>
        <v>3143</v>
      </c>
      <c r="H47" t="s" s="456">
        <f>VLOOKUP($A47,'Institution Evaluation'!$A$56:$K$346,8,0)&amp;""</f>
      </c>
      <c r="I47" t="s" s="456">
        <f>VLOOKUP($A47,'Institution Evaluation'!$A$56:$K$346,9,0)&amp;""</f>
        <v>3165</v>
      </c>
      <c r="J47" t="s" s="456">
        <f>VLOOKUP($A47,'Institution Evaluation'!$A$56:$K$346,10,0)&amp;""</f>
      </c>
      <c r="K47" s="457">
        <f>IF($I47="Critical Importance",20,IF($I47="Minor Importance",5,10))</f>
        <v>10</v>
      </c>
      <c r="L47" s="458">
        <f>IF($E47="Not Scored","N/A",IF(AND($D47='Auto Responses'!$J$27,$H47=""),"N/A",IF(AND($D47='Auto Responses'!$J$27,$H47='Auto Responses'!$J$7),1,IF(AND($D47='Auto Responses'!$J$27,$H47='Auto Responses'!$J$8),0,IF(OR($F47=$G47,$H47='Auto Responses'!$J$7),1,0)))))</f>
        <v>0</v>
      </c>
      <c r="M47" t="s" s="456">
        <f>VLOOKUP($A47,'Institution Evaluation'!$A$56:$K$346,10,0)&amp;""</f>
      </c>
      <c r="N47" s="457">
        <f>IF($J47="Critical Importance",1,IF(AND($J47="",$I47="Critical Importance"),1,0))</f>
        <v>0</v>
      </c>
      <c r="O47" s="457">
        <f>IF(OR($F$18="No",$E47="Not Scored"),"N/A",IF($J47="",$K47,IF($J47="Minor Importance",5,IF($J47="Standard Importance",10,IF($J47="Critical Importance",20,0)))))</f>
        <v>10</v>
      </c>
      <c r="P47" s="457">
        <f>IF(OR($O47="N/A",$L47="N/A"),"N/A",$O47*$L47)</f>
        <v>0</v>
      </c>
      <c r="Q47" s="458">
        <f>IF(M47="TRUE",1,0)</f>
        <v>0</v>
      </c>
      <c r="R47" s="458">
        <f>R46+Q47</f>
        <v>0</v>
      </c>
      <c r="S47" s="458">
        <f>IF(Q47=0,0,R47)</f>
        <v>0</v>
      </c>
      <c r="T47" s="458">
        <f>IF(N47=1,1,0)</f>
        <v>0</v>
      </c>
      <c r="U47" s="458">
        <f>U46+T47</f>
        <v>7</v>
      </c>
      <c r="V47" s="458">
        <f>IF(T47=0,0,U47)</f>
        <v>0</v>
      </c>
      <c r="W47" s="160"/>
    </row>
    <row r="48" ht="57" customHeight="1">
      <c r="A48" t="s" s="456">
        <f>'Questions'!$A48</f>
        <v>3185</v>
      </c>
      <c r="B48" t="s" s="456">
        <f>LEFT(A48,4)</f>
        <v>3171</v>
      </c>
      <c r="C48" t="s" s="456">
        <f>VLOOKUP($A48,'Questions'!$A$3:$L$333,2,0)&amp;""</f>
        <v>1445</v>
      </c>
      <c r="D48" t="s" s="456">
        <f>VLOOKUP($A48,'Questions'!$A$3:$L$333,11,0)&amp;""</f>
      </c>
      <c r="E48" t="s" s="456">
        <f>VLOOKUP($A48,'Questions'!$A$3:$L$333,12,0)&amp;""</f>
        <v>3177</v>
      </c>
      <c r="F48" t="s" s="456">
        <f>VLOOKUP($A48,'Institution Evaluation'!$A$56:$K$346,3,0)&amp;""</f>
        <v>3149</v>
      </c>
      <c r="G48" t="s" s="456">
        <f>VLOOKUP($A48,'Institution Evaluation'!$A$56:$K$346,7,0)&amp;""</f>
        <v>3143</v>
      </c>
      <c r="H48" t="s" s="456">
        <f>VLOOKUP($A48,'Institution Evaluation'!$A$56:$K$346,8,0)&amp;""</f>
      </c>
      <c r="I48" t="s" s="456">
        <f>VLOOKUP($A48,'Institution Evaluation'!$A$56:$K$346,9,0)&amp;""</f>
        <v>3165</v>
      </c>
      <c r="J48" t="s" s="456">
        <f>VLOOKUP($A48,'Institution Evaluation'!$A$56:$K$346,10,0)&amp;""</f>
      </c>
      <c r="K48" s="457">
        <f>IF($I48="Critical Importance",20,IF($I48="Minor Importance",5,10))</f>
        <v>10</v>
      </c>
      <c r="L48" s="458">
        <f>IF($E48="Not Scored","N/A",IF(AND($D48='Auto Responses'!$J$27,$H48=""),"N/A",IF(AND($D48='Auto Responses'!$J$27,$H48='Auto Responses'!$J$7),1,IF(AND($D48='Auto Responses'!$J$27,$H48='Auto Responses'!$J$8),0,IF(OR($F48=$G48,$H48='Auto Responses'!$J$7),1,0)))))</f>
        <v>0</v>
      </c>
      <c r="M48" t="s" s="456">
        <f>VLOOKUP($A48,'Institution Evaluation'!$A$56:$K$346,10,0)&amp;""</f>
      </c>
      <c r="N48" s="457">
        <f>IF($J48="Critical Importance",1,IF(AND($J48="",$I48="Critical Importance"),1,0))</f>
        <v>0</v>
      </c>
      <c r="O48" s="457">
        <f>IF(OR($F$18="No",$E48="Not Scored"),"N/A",IF($J48="",$K48,IF($J48="Minor Importance",5,IF($J48="Standard Importance",10,IF($J48="Critical Importance",20,0)))))</f>
        <v>10</v>
      </c>
      <c r="P48" s="457">
        <f>IF(OR($O48="N/A",$L48="N/A"),"N/A",$O48*$L48)</f>
        <v>0</v>
      </c>
      <c r="Q48" s="458">
        <f>IF(M48="TRUE",1,0)</f>
        <v>0</v>
      </c>
      <c r="R48" s="458">
        <f>R47+Q48</f>
        <v>0</v>
      </c>
      <c r="S48" s="458">
        <f>IF(Q48=0,0,R48)</f>
        <v>0</v>
      </c>
      <c r="T48" s="458">
        <f>IF(N48=1,1,0)</f>
        <v>0</v>
      </c>
      <c r="U48" s="458">
        <f>U47+T48</f>
        <v>7</v>
      </c>
      <c r="V48" s="458">
        <f>IF(T48=0,0,U48)</f>
        <v>0</v>
      </c>
      <c r="W48" s="160"/>
    </row>
    <row r="49" ht="57" customHeight="1">
      <c r="A49" t="s" s="456">
        <f>'Questions'!$A49</f>
        <v>3186</v>
      </c>
      <c r="B49" t="s" s="456">
        <f>LEFT(A49,4)</f>
        <v>3171</v>
      </c>
      <c r="C49" t="s" s="456">
        <f>VLOOKUP($A49,'Questions'!$A$3:$L$333,2,0)&amp;""</f>
        <v>1448</v>
      </c>
      <c r="D49" t="s" s="456">
        <f>VLOOKUP($A49,'Questions'!$A$3:$L$333,11,0)&amp;""</f>
      </c>
      <c r="E49" t="s" s="456">
        <f>VLOOKUP($A49,'Questions'!$A$3:$L$333,12,0)&amp;""</f>
        <v>3177</v>
      </c>
      <c r="F49" t="s" s="456">
        <f>VLOOKUP($A49,'Institution Evaluation'!$A$56:$K$346,3,0)&amp;""</f>
        <v>3149</v>
      </c>
      <c r="G49" t="s" s="456">
        <f>VLOOKUP($A49,'Institution Evaluation'!$A$56:$K$346,7,0)&amp;""</f>
        <v>3149</v>
      </c>
      <c r="H49" t="s" s="456">
        <f>VLOOKUP($A49,'Institution Evaluation'!$A$56:$K$346,8,0)&amp;""</f>
      </c>
      <c r="I49" t="s" s="456">
        <f>VLOOKUP($A49,'Institution Evaluation'!$A$56:$K$346,9,0)&amp;""</f>
        <v>3165</v>
      </c>
      <c r="J49" t="s" s="456">
        <f>VLOOKUP($A49,'Institution Evaluation'!$A$56:$K$346,10,0)&amp;""</f>
      </c>
      <c r="K49" s="457">
        <f>IF($I49="Critical Importance",20,IF($I49="Minor Importance",5,10))</f>
        <v>10</v>
      </c>
      <c r="L49" s="458">
        <f>IF($E49="Not Scored","N/A",IF(AND($D49='Auto Responses'!$J$27,$H49=""),"N/A",IF(AND($D49='Auto Responses'!$J$27,$H49='Auto Responses'!$J$7),1,IF(AND($D49='Auto Responses'!$J$27,$H49='Auto Responses'!$J$8),0,IF(OR($F49=$G49,$H49='Auto Responses'!$J$7),1,0)))))</f>
        <v>1</v>
      </c>
      <c r="M49" t="s" s="456">
        <f>VLOOKUP($A49,'Institution Evaluation'!$A$56:$K$346,10,0)&amp;""</f>
      </c>
      <c r="N49" s="457">
        <f>IF($J49="Critical Importance",1,IF(AND($J49="",$I49="Critical Importance"),1,0))</f>
        <v>0</v>
      </c>
      <c r="O49" s="457">
        <f>IF(OR($F$18="No",$E49="Not Scored"),"N/A",IF($J49="",$K49,IF($J49="Minor Importance",5,IF($J49="Standard Importance",10,IF($J49="Critical Importance",20,0)))))</f>
        <v>10</v>
      </c>
      <c r="P49" s="457">
        <f>IF(OR($O49="N/A",$L49="N/A"),"N/A",$O49*$L49)</f>
        <v>10</v>
      </c>
      <c r="Q49" s="458">
        <f>IF(M49="TRUE",1,0)</f>
        <v>0</v>
      </c>
      <c r="R49" s="458">
        <f>R48+Q49</f>
        <v>0</v>
      </c>
      <c r="S49" s="458">
        <f>IF(Q49=0,0,R49)</f>
        <v>0</v>
      </c>
      <c r="T49" s="458">
        <f>IF(N49=1,1,0)</f>
        <v>0</v>
      </c>
      <c r="U49" s="458">
        <f>U48+T49</f>
        <v>7</v>
      </c>
      <c r="V49" s="458">
        <f>IF(T49=0,0,U49)</f>
        <v>0</v>
      </c>
      <c r="W49" s="160"/>
    </row>
    <row r="50" ht="57" customHeight="1">
      <c r="A50" t="s" s="456">
        <f>'Questions'!$A51</f>
        <v>1229</v>
      </c>
      <c r="B50" t="s" s="456">
        <f>LEFT(A50,4)</f>
        <v>3187</v>
      </c>
      <c r="C50" t="s" s="456">
        <f>VLOOKUP($A50,'Questions'!$A$3:$L$333,2,0)&amp;""</f>
        <v>1453</v>
      </c>
      <c r="D50" t="s" s="456">
        <f>VLOOKUP($A50,'Questions'!$A$3:$L$333,11,0)&amp;""</f>
      </c>
      <c r="E50" t="s" s="456">
        <f>VLOOKUP($A50,'Questions'!$A$3:$L$333,12,0)&amp;""</f>
        <v>3163</v>
      </c>
      <c r="F50" t="s" s="456">
        <f>VLOOKUP($A50,'Institution Evaluation'!$A$56:$K$346,3,0)&amp;""</f>
        <v>3149</v>
      </c>
      <c r="G50" t="s" s="456">
        <f>VLOOKUP($A50,'Institution Evaluation'!$A$56:$K$346,7,0)&amp;""</f>
        <v>3143</v>
      </c>
      <c r="H50" t="s" s="456">
        <f>VLOOKUP($A50,'Institution Evaluation'!$A$56:$K$346,8,0)&amp;""</f>
      </c>
      <c r="I50" t="s" s="456">
        <f>VLOOKUP($A50,'Institution Evaluation'!$A$56:$K$346,9,0)&amp;""</f>
        <v>3144</v>
      </c>
      <c r="J50" t="s" s="456">
        <f>VLOOKUP($A50,'Institution Evaluation'!$A$56:$K$346,10,0)&amp;""</f>
      </c>
      <c r="K50" s="457">
        <f>IF($I50="Critical Importance",20,IF($I50="Minor Importance",5,10))</f>
        <v>20</v>
      </c>
      <c r="L50" s="458">
        <f>IF($E50="Not Scored","N/A",IF(AND($D50='Auto Responses'!$J$27,$H50=""),"N/A",IF(AND($D50='Auto Responses'!$J$27,$H50='Auto Responses'!$J$7),1,IF(AND($D50='Auto Responses'!$J$27,$H50='Auto Responses'!$J$8),0,IF(OR($F50=$G50,$H50='Auto Responses'!$J$7),1,0)))))</f>
        <v>0</v>
      </c>
      <c r="M50" t="s" s="456">
        <f>VLOOKUP($A50,'Institution Evaluation'!$A$56:$K$346,10,0)&amp;""</f>
      </c>
      <c r="N50" s="457">
        <f>IF($J50="Critical Importance",1,IF(AND($J50="",$I50="Critical Importance"),1,0))</f>
        <v>1</v>
      </c>
      <c r="O50" s="457">
        <f>IF($E50="Not Scored","N/A",IF($J50="",$K50,IF($J50="Minor Importance",5,IF($J50="Standard Importance",10,IF($J50="Critical Importance",20,0)))))</f>
        <v>20</v>
      </c>
      <c r="P50" s="457">
        <f>IF(OR($O50="N/A",$L50="N/A"),"N/A",$O50*$L50)</f>
        <v>0</v>
      </c>
      <c r="Q50" s="458">
        <f>IF(M50="TRUE",1,0)</f>
        <v>0</v>
      </c>
      <c r="R50" s="458">
        <f>R49+Q50</f>
        <v>0</v>
      </c>
      <c r="S50" s="458">
        <f>IF(Q50=0,0,R50)</f>
        <v>0</v>
      </c>
      <c r="T50" s="458">
        <f>IF(N50=1,1,0)</f>
        <v>1</v>
      </c>
      <c r="U50" s="458">
        <f>U49+T50</f>
        <v>8</v>
      </c>
      <c r="V50" s="458">
        <f>IF(T50=0,0,U50)</f>
        <v>8</v>
      </c>
      <c r="W50" s="160"/>
    </row>
    <row r="51" ht="57" customHeight="1">
      <c r="A51" t="s" s="456">
        <f>'Questions'!$A50</f>
        <v>1230</v>
      </c>
      <c r="B51" t="s" s="456">
        <f>LEFT(A51,4)</f>
        <v>3187</v>
      </c>
      <c r="C51" t="s" s="456">
        <f>VLOOKUP($A51,'Questions'!$A$3:$L$333,2,0)&amp;""</f>
        <v>1450</v>
      </c>
      <c r="D51" t="s" s="456">
        <f>VLOOKUP($A51,'Questions'!$A$3:$L$333,11,0)&amp;""</f>
      </c>
      <c r="E51" t="s" s="456">
        <f>VLOOKUP($A51,'Questions'!$A$3:$L$333,12,0)&amp;""</f>
        <v>3163</v>
      </c>
      <c r="F51" t="s" s="456">
        <f>VLOOKUP($A51,'Institution Evaluation'!$A$56:$K$346,3,0)&amp;""</f>
        <v>3149</v>
      </c>
      <c r="G51" t="s" s="456">
        <f>VLOOKUP($A51,'Institution Evaluation'!$A$56:$K$346,7,0)&amp;""</f>
        <v>3143</v>
      </c>
      <c r="H51" t="s" s="456">
        <f>VLOOKUP($A51,'Institution Evaluation'!$A$56:$K$346,8,0)&amp;""</f>
      </c>
      <c r="I51" t="s" s="456">
        <f>VLOOKUP($A51,'Institution Evaluation'!$A$56:$K$346,9,0)&amp;""</f>
        <v>3144</v>
      </c>
      <c r="J51" t="s" s="456">
        <f>VLOOKUP($A51,'Institution Evaluation'!$A$56:$K$346,10,0)&amp;""</f>
      </c>
      <c r="K51" s="457">
        <f>IF($I51="Critical Importance",20,IF($I51="Minor Importance",5,10))</f>
        <v>20</v>
      </c>
      <c r="L51" s="458">
        <f>IF($E51="Not Scored","N/A",IF(AND($D51='Auto Responses'!$J$27,$H51=""),"N/A",IF(AND($D51='Auto Responses'!$J$27,$H51='Auto Responses'!$J$7),1,IF(AND($D51='Auto Responses'!$J$27,$H51='Auto Responses'!$J$8),0,IF(OR($F51=$G51,$H51='Auto Responses'!$J$7),1,0)))))</f>
        <v>0</v>
      </c>
      <c r="M51" t="s" s="456">
        <f>VLOOKUP($A51,'Institution Evaluation'!$A$56:$K$346,10,0)&amp;""</f>
      </c>
      <c r="N51" s="457">
        <f>IF($J51="Critical Importance",1,IF(AND($J51="",$I51="Critical Importance"),1,0))</f>
        <v>1</v>
      </c>
      <c r="O51" s="457">
        <f>IF($E51="Not Scored","N/A",IF($J51="",$K51,IF($J51="Minor Importance",5,IF($J51="Standard Importance",10,IF($J51="Critical Importance",20,0)))))</f>
        <v>20</v>
      </c>
      <c r="P51" s="457">
        <f>IF(OR($O51="N/A",$L51="N/A"),"N/A",$O51*$L51)</f>
        <v>0</v>
      </c>
      <c r="Q51" s="458">
        <f>IF(M51="TRUE",1,0)</f>
        <v>0</v>
      </c>
      <c r="R51" s="458">
        <f>R50+Q51</f>
        <v>0</v>
      </c>
      <c r="S51" s="458">
        <f>IF(Q51=0,0,R51)</f>
        <v>0</v>
      </c>
      <c r="T51" s="458">
        <f>IF(N51=1,1,0)</f>
        <v>1</v>
      </c>
      <c r="U51" s="458">
        <f>U50+T51</f>
        <v>9</v>
      </c>
      <c r="V51" s="458">
        <f>IF(T51=0,0,U51)</f>
        <v>9</v>
      </c>
      <c r="W51" s="160"/>
    </row>
    <row r="52" ht="57" customHeight="1">
      <c r="A52" t="s" s="456">
        <f>'Questions'!$A52</f>
        <v>1231</v>
      </c>
      <c r="B52" t="s" s="456">
        <f>LEFT(A52,4)</f>
        <v>3187</v>
      </c>
      <c r="C52" t="s" s="456">
        <f>VLOOKUP($A52,'Questions'!$A$3:$L$333,2,0)&amp;""</f>
        <v>1456</v>
      </c>
      <c r="D52" t="s" s="456">
        <f>VLOOKUP($A52,'Questions'!$A$3:$L$333,11,0)&amp;""</f>
      </c>
      <c r="E52" t="s" s="456">
        <f>VLOOKUP($A52,'Questions'!$A$3:$L$333,12,0)&amp;""</f>
        <v>3163</v>
      </c>
      <c r="F52" t="s" s="456">
        <f>VLOOKUP($A52,'Institution Evaluation'!$A$56:$K$346,3,0)&amp;""</f>
        <v>3149</v>
      </c>
      <c r="G52" t="s" s="456">
        <f>VLOOKUP($A52,'Institution Evaluation'!$A$56:$K$346,7,0)&amp;""</f>
        <v>3143</v>
      </c>
      <c r="H52" t="s" s="456">
        <f>VLOOKUP($A52,'Institution Evaluation'!$A$56:$K$346,8,0)&amp;""</f>
      </c>
      <c r="I52" t="s" s="456">
        <f>VLOOKUP($A52,'Institution Evaluation'!$A$56:$K$346,9,0)&amp;""</f>
        <v>3144</v>
      </c>
      <c r="J52" t="s" s="456">
        <f>VLOOKUP($A52,'Institution Evaluation'!$A$56:$K$346,10,0)&amp;""</f>
      </c>
      <c r="K52" s="457">
        <f>IF($I52="Critical Importance",20,IF($I52="Minor Importance",5,10))</f>
        <v>20</v>
      </c>
      <c r="L52" s="458">
        <f>IF($E52="Not Scored","N/A",IF(AND($D52='Auto Responses'!$J$27,$H52=""),"N/A",IF(AND($D52='Auto Responses'!$J$27,$H52='Auto Responses'!$J$7),1,IF(AND($D52='Auto Responses'!$J$27,$H52='Auto Responses'!$J$8),0,IF(OR($F52=$G52,$H52='Auto Responses'!$J$7),1,0)))))</f>
        <v>0</v>
      </c>
      <c r="M52" t="s" s="456">
        <f>VLOOKUP($A52,'Institution Evaluation'!$A$56:$K$346,10,0)&amp;""</f>
      </c>
      <c r="N52" s="457">
        <f>IF($J52="Critical Importance",1,IF(AND($J52="",$I52="Critical Importance"),1,0))</f>
        <v>1</v>
      </c>
      <c r="O52" s="457">
        <f>IF($E52="Not Scored","N/A",IF($J52="",$K52,IF($J52="Minor Importance",5,IF($J52="Standard Importance",10,IF($J52="Critical Importance",20,0)))))</f>
        <v>20</v>
      </c>
      <c r="P52" s="457">
        <f>IF(OR($O52="N/A",$L52="N/A"),"N/A",$O52*$L52)</f>
        <v>0</v>
      </c>
      <c r="Q52" s="458">
        <f>IF(M52="TRUE",1,0)</f>
        <v>0</v>
      </c>
      <c r="R52" s="458">
        <f>R51+Q52</f>
        <v>0</v>
      </c>
      <c r="S52" s="458">
        <f>IF(Q52=0,0,R52)</f>
        <v>0</v>
      </c>
      <c r="T52" s="458">
        <f>IF(N52=1,1,0)</f>
        <v>1</v>
      </c>
      <c r="U52" s="458">
        <f>U51+T52</f>
        <v>10</v>
      </c>
      <c r="V52" s="458">
        <f>IF(T52=0,0,U52)</f>
        <v>10</v>
      </c>
      <c r="W52" s="160"/>
    </row>
    <row r="53" ht="57" customHeight="1">
      <c r="A53" t="s" s="456">
        <f>'Questions'!$A53</f>
        <v>1232</v>
      </c>
      <c r="B53" t="s" s="456">
        <f>LEFT(A53,4)</f>
        <v>3187</v>
      </c>
      <c r="C53" t="s" s="456">
        <f>VLOOKUP($A53,'Questions'!$A$3:$L$333,2,0)&amp;""</f>
        <v>1459</v>
      </c>
      <c r="D53" t="s" s="456">
        <f>VLOOKUP($A53,'Questions'!$A$3:$L$333,11,0)&amp;""</f>
      </c>
      <c r="E53" t="s" s="456">
        <f>VLOOKUP($A53,'Questions'!$A$3:$L$333,12,0)&amp;""</f>
        <v>3163</v>
      </c>
      <c r="F53" t="s" s="456">
        <f>VLOOKUP($A53,'Institution Evaluation'!$A$56:$K$346,3,0)&amp;""</f>
        <v>3149</v>
      </c>
      <c r="G53" t="s" s="456">
        <f>VLOOKUP($A53,'Institution Evaluation'!$A$56:$K$346,7,0)&amp;""</f>
        <v>3143</v>
      </c>
      <c r="H53" t="s" s="456">
        <f>VLOOKUP($A53,'Institution Evaluation'!$A$56:$K$346,8,0)&amp;""</f>
      </c>
      <c r="I53" t="s" s="456">
        <f>VLOOKUP($A53,'Institution Evaluation'!$A$56:$K$346,9,0)&amp;""</f>
        <v>3144</v>
      </c>
      <c r="J53" t="s" s="456">
        <f>VLOOKUP($A53,'Institution Evaluation'!$A$56:$K$346,10,0)&amp;""</f>
      </c>
      <c r="K53" s="457">
        <f>IF($I53="Critical Importance",20,IF($I53="Minor Importance",5,10))</f>
        <v>20</v>
      </c>
      <c r="L53" s="458">
        <f>IF($E53="Not Scored","N/A",IF(AND($D53='Auto Responses'!$J$27,$H53=""),"N/A",IF(AND($D53='Auto Responses'!$J$27,$H53='Auto Responses'!$J$7),1,IF(AND($D53='Auto Responses'!$J$27,$H53='Auto Responses'!$J$8),0,IF(OR($F53=$G53,$H53='Auto Responses'!$J$7),1,0)))))</f>
        <v>0</v>
      </c>
      <c r="M53" t="s" s="456">
        <f>VLOOKUP($A53,'Institution Evaluation'!$A$56:$K$346,10,0)&amp;""</f>
      </c>
      <c r="N53" s="457">
        <f>IF($J53="Critical Importance",1,IF(AND($J53="",$I53="Critical Importance"),1,0))</f>
        <v>1</v>
      </c>
      <c r="O53" s="457">
        <f>IF($E53="Not Scored","N/A",IF($J53="",$K53,IF($J53="Minor Importance",5,IF($J53="Standard Importance",10,IF($J53="Critical Importance",20,0)))))</f>
        <v>20</v>
      </c>
      <c r="P53" s="457">
        <f>IF(OR($O53="N/A",$L53="N/A"),"N/A",$O53*$L53)</f>
        <v>0</v>
      </c>
      <c r="Q53" s="458">
        <f>IF(M53="TRUE",1,0)</f>
        <v>0</v>
      </c>
      <c r="R53" s="458">
        <f>R52+Q53</f>
        <v>0</v>
      </c>
      <c r="S53" s="458">
        <f>IF(Q53=0,0,R53)</f>
        <v>0</v>
      </c>
      <c r="T53" s="458">
        <f>IF(N53=1,1,0)</f>
        <v>1</v>
      </c>
      <c r="U53" s="458">
        <f>U52+T53</f>
        <v>11</v>
      </c>
      <c r="V53" s="458">
        <f>IF(T53=0,0,U53)</f>
        <v>11</v>
      </c>
      <c r="W53" s="160"/>
    </row>
    <row r="54" ht="57" customHeight="1">
      <c r="A54" t="s" s="456">
        <f>'Questions'!$A54</f>
        <v>3188</v>
      </c>
      <c r="B54" t="s" s="456">
        <f>LEFT(A54,4)</f>
        <v>3187</v>
      </c>
      <c r="C54" t="s" s="456">
        <f>VLOOKUP($A54,'Questions'!$A$3:$L$333,2,0)&amp;""</f>
        <v>1462</v>
      </c>
      <c r="D54" t="s" s="456">
        <f>VLOOKUP($A54,'Questions'!$A$3:$L$333,11,0)&amp;""</f>
      </c>
      <c r="E54" t="s" s="456">
        <f>VLOOKUP($A54,'Questions'!$A$3:$L$333,12,0)&amp;""</f>
        <v>3163</v>
      </c>
      <c r="F54" t="s" s="456">
        <f>VLOOKUP($A54,'Institution Evaluation'!$A$56:$K$346,3,0)&amp;""</f>
        <v>3149</v>
      </c>
      <c r="G54" t="s" s="456">
        <f>VLOOKUP($A54,'Institution Evaluation'!$A$56:$K$346,7,0)&amp;""</f>
        <v>3143</v>
      </c>
      <c r="H54" t="s" s="456">
        <f>VLOOKUP($A54,'Institution Evaluation'!$A$56:$K$346,8,0)&amp;""</f>
      </c>
      <c r="I54" t="s" s="456">
        <f>VLOOKUP($A54,'Institution Evaluation'!$A$56:$K$346,9,0)&amp;""</f>
        <v>3165</v>
      </c>
      <c r="J54" t="s" s="456">
        <f>VLOOKUP($A54,'Institution Evaluation'!$A$56:$K$346,10,0)&amp;""</f>
      </c>
      <c r="K54" s="457">
        <f>IF($I54="Critical Importance",20,IF($I54="Minor Importance",5,10))</f>
        <v>10</v>
      </c>
      <c r="L54" s="458">
        <f>IF($E54="Not Scored","N/A",IF(AND($D54='Auto Responses'!$J$27,$H54=""),"N/A",IF(AND($D54='Auto Responses'!$J$27,$H54='Auto Responses'!$J$7),1,IF(AND($D54='Auto Responses'!$J$27,$H54='Auto Responses'!$J$8),0,IF(OR($F54=$G54,$H54='Auto Responses'!$J$7),1,0)))))</f>
        <v>0</v>
      </c>
      <c r="M54" t="s" s="456">
        <f>VLOOKUP($A54,'Institution Evaluation'!$A$56:$K$346,10,0)&amp;""</f>
      </c>
      <c r="N54" s="457">
        <f>IF($J54="Critical Importance",1,IF(AND($J54="",$I54="Critical Importance"),1,0))</f>
        <v>0</v>
      </c>
      <c r="O54" s="457">
        <f>IF($E54="Not Scored","N/A",IF($J54="",$K54,IF($J54="Minor Importance",5,IF($J54="Standard Importance",10,IF($J54="Critical Importance",20,0)))))</f>
        <v>10</v>
      </c>
      <c r="P54" s="457">
        <f>IF(OR($O54="N/A",$L54="N/A"),"N/A",$O54*$L54)</f>
        <v>0</v>
      </c>
      <c r="Q54" s="458">
        <f>IF(M54="TRUE",1,0)</f>
        <v>0</v>
      </c>
      <c r="R54" s="458">
        <f>R53+Q54</f>
        <v>0</v>
      </c>
      <c r="S54" s="458">
        <f>IF(Q54=0,0,R54)</f>
        <v>0</v>
      </c>
      <c r="T54" s="458">
        <f>IF(N54=1,1,0)</f>
        <v>0</v>
      </c>
      <c r="U54" s="458">
        <f>U53+T54</f>
        <v>11</v>
      </c>
      <c r="V54" s="458">
        <f>IF(T54=0,0,U54)</f>
        <v>0</v>
      </c>
      <c r="W54" s="160"/>
    </row>
    <row r="55" ht="57" customHeight="1">
      <c r="A55" t="s" s="456">
        <f>'Questions'!$A55</f>
        <v>1233</v>
      </c>
      <c r="B55" t="s" s="456">
        <f>LEFT(A55,4)</f>
        <v>3189</v>
      </c>
      <c r="C55" t="s" s="456">
        <f>VLOOKUP($A55,'Questions'!$A$3:$L$333,2,0)&amp;""</f>
        <v>1465</v>
      </c>
      <c r="D55" t="s" s="456">
        <f>VLOOKUP($A55,'Questions'!$A$3:$L$333,11,0)&amp;""</f>
      </c>
      <c r="E55" t="s" s="456">
        <f>VLOOKUP($A55,'Questions'!$A$3:$L$333,12,0)&amp;""</f>
        <v>3190</v>
      </c>
      <c r="F55" t="s" s="456">
        <f>VLOOKUP($A55,'Institution Evaluation'!$A$56:$K$346,3,0)&amp;""</f>
      </c>
      <c r="G55" t="s" s="456">
        <f>VLOOKUP($A55,'Institution Evaluation'!$A$56:$K$346,7,0)&amp;""</f>
        <v>3149</v>
      </c>
      <c r="H55" t="s" s="456">
        <f>VLOOKUP($A55,'Institution Evaluation'!$A$56:$K$346,8,0)&amp;""</f>
      </c>
      <c r="I55" t="s" s="456">
        <f>VLOOKUP($A55,'Institution Evaluation'!$A$56:$K$346,9,0)&amp;""</f>
        <v>3144</v>
      </c>
      <c r="J55" t="s" s="456">
        <f>VLOOKUP($A55,'Institution Evaluation'!$A$56:$K$346,10,0)&amp;""</f>
      </c>
      <c r="K55" s="457">
        <f>IF($I55="Critical Importance",20,IF($I55="Minor Importance",5,10))</f>
        <v>20</v>
      </c>
      <c r="L55" s="458">
        <f>IF($E55="Not Scored","N/A",IF(AND($D55='Auto Responses'!$J$27,$H55=""),"N/A",IF(AND($D55='Auto Responses'!$J$27,$H55='Auto Responses'!$J$7),1,IF(AND($D55='Auto Responses'!$J$27,$H55='Auto Responses'!$J$8),0,IF(OR($F55=$G55,$H55='Auto Responses'!$J$7),1,0)))))</f>
        <v>0</v>
      </c>
      <c r="M55" t="s" s="456">
        <f>VLOOKUP($A55,'Institution Evaluation'!$A$56:$K$346,10,0)&amp;""</f>
      </c>
      <c r="N55" s="457">
        <f>IF($J55="Critical Importance",1,IF(AND($J55="",$I55="Critical Importance"),1,0))</f>
        <v>1</v>
      </c>
      <c r="O55" t="s" s="456">
        <f>IF(OR($F$19="No",$E55="Not Scored"),"N/A",IF($J55="",$K55,IF($J55="Minor Importance",5,IF($J55="Standard Importance",10,IF($J55="Critical Importance",20,0)))))</f>
        <v>148</v>
      </c>
      <c r="P55" t="s" s="456">
        <f>IF(OR($O55="N/A",$L55="N/A"),"N/A",$O55*$L55)</f>
        <v>148</v>
      </c>
      <c r="Q55" s="458">
        <f>IF(M55="TRUE",1,0)</f>
        <v>0</v>
      </c>
      <c r="R55" s="458">
        <f>R54+Q55</f>
        <v>0</v>
      </c>
      <c r="S55" s="458">
        <f>IF(Q55=0,0,R55)</f>
        <v>0</v>
      </c>
      <c r="T55" s="458">
        <f>IF(N55=1,1,0)</f>
        <v>1</v>
      </c>
      <c r="U55" s="458">
        <f>U54+T55</f>
        <v>12</v>
      </c>
      <c r="V55" s="458">
        <f>IF(T55=0,0,U55)</f>
        <v>12</v>
      </c>
      <c r="W55" s="160"/>
    </row>
    <row r="56" ht="57" customHeight="1">
      <c r="A56" t="s" s="456">
        <f>'Questions'!$A56</f>
        <v>1234</v>
      </c>
      <c r="B56" t="s" s="456">
        <f>LEFT(A56,4)</f>
        <v>3189</v>
      </c>
      <c r="C56" t="s" s="456">
        <f>VLOOKUP($A56,'Questions'!$A$3:$L$333,2,0)&amp;""</f>
        <v>1467</v>
      </c>
      <c r="D56" t="s" s="456">
        <f>VLOOKUP($A56,'Questions'!$A$3:$L$333,11,0)&amp;""</f>
      </c>
      <c r="E56" t="s" s="456">
        <f>VLOOKUP($A56,'Questions'!$A$3:$L$333,12,0)&amp;""</f>
        <v>3190</v>
      </c>
      <c r="F56" t="s" s="456">
        <f>VLOOKUP($A56,'Institution Evaluation'!$A$56:$K$346,3,0)&amp;""</f>
      </c>
      <c r="G56" t="s" s="456">
        <f>VLOOKUP($A56,'Institution Evaluation'!$A$56:$K$346,7,0)&amp;""</f>
        <v>3143</v>
      </c>
      <c r="H56" t="s" s="456">
        <f>VLOOKUP($A56,'Institution Evaluation'!$A$56:$K$346,8,0)&amp;""</f>
      </c>
      <c r="I56" t="s" s="456">
        <f>VLOOKUP($A56,'Institution Evaluation'!$A$56:$K$346,9,0)&amp;""</f>
        <v>3144</v>
      </c>
      <c r="J56" t="s" s="456">
        <f>VLOOKUP($A56,'Institution Evaluation'!$A$56:$K$346,10,0)&amp;""</f>
      </c>
      <c r="K56" s="457">
        <f>IF($I56="Critical Importance",20,IF($I56="Minor Importance",5,10))</f>
        <v>20</v>
      </c>
      <c r="L56" s="458">
        <f>IF($E56="Not Scored","N/A",IF(AND($D56='Auto Responses'!$J$27,$H56=""),"N/A",IF(AND($D56='Auto Responses'!$J$27,$H56='Auto Responses'!$J$7),1,IF(AND($D56='Auto Responses'!$J$27,$H56='Auto Responses'!$J$8),0,IF(OR($F56=$G56,$H56='Auto Responses'!$J$7),1,0)))))</f>
        <v>0</v>
      </c>
      <c r="M56" t="s" s="456">
        <f>VLOOKUP($A56,'Institution Evaluation'!$A$56:$K$346,10,0)&amp;""</f>
      </c>
      <c r="N56" s="457">
        <f>IF($J56="Critical Importance",1,IF(AND($J56="",$I56="Critical Importance"),1,0))</f>
        <v>1</v>
      </c>
      <c r="O56" t="s" s="456">
        <f>IF(OR($F$19="No",$E56="Not Scored"),"N/A",IF($J56="",$K56,IF($J56="Minor Importance",5,IF($J56="Standard Importance",10,IF($J56="Critical Importance",20,0)))))</f>
        <v>148</v>
      </c>
      <c r="P56" t="s" s="456">
        <f>IF(OR($O56="N/A",$L56="N/A"),"N/A",$O56*$L56)</f>
        <v>148</v>
      </c>
      <c r="Q56" s="458">
        <f>IF(M56="TRUE",1,0)</f>
        <v>0</v>
      </c>
      <c r="R56" s="458">
        <f>R55+Q56</f>
        <v>0</v>
      </c>
      <c r="S56" s="458">
        <f>IF(Q56=0,0,R56)</f>
        <v>0</v>
      </c>
      <c r="T56" s="458">
        <f>IF(N56=1,1,0)</f>
        <v>1</v>
      </c>
      <c r="U56" s="458">
        <f>U55+T56</f>
        <v>13</v>
      </c>
      <c r="V56" s="458">
        <f>IF(T56=0,0,U56)</f>
        <v>13</v>
      </c>
      <c r="W56" s="160"/>
    </row>
    <row r="57" ht="57" customHeight="1">
      <c r="A57" t="s" s="456">
        <f>'Questions'!$A57</f>
        <v>1235</v>
      </c>
      <c r="B57" t="s" s="456">
        <f>LEFT(A57,4)</f>
        <v>3189</v>
      </c>
      <c r="C57" t="s" s="456">
        <f>VLOOKUP($A57,'Questions'!$A$3:$L$333,2,0)&amp;""</f>
        <v>1468</v>
      </c>
      <c r="D57" t="s" s="456">
        <f>VLOOKUP($A57,'Questions'!$A$3:$L$333,11,0)&amp;""</f>
      </c>
      <c r="E57" t="s" s="456">
        <f>VLOOKUP($A57,'Questions'!$A$3:$L$333,12,0)&amp;""</f>
        <v>3190</v>
      </c>
      <c r="F57" t="s" s="456">
        <f>VLOOKUP($A57,'Institution Evaluation'!$A$56:$K$346,3,0)&amp;""</f>
      </c>
      <c r="G57" t="s" s="456">
        <f>VLOOKUP($A57,'Institution Evaluation'!$A$56:$K$346,7,0)&amp;""</f>
        <v>3143</v>
      </c>
      <c r="H57" t="s" s="456">
        <f>VLOOKUP($A57,'Institution Evaluation'!$A$56:$K$346,8,0)&amp;""</f>
      </c>
      <c r="I57" t="s" s="456">
        <f>VLOOKUP($A57,'Institution Evaluation'!$A$56:$K$346,9,0)&amp;""</f>
        <v>3144</v>
      </c>
      <c r="J57" t="s" s="456">
        <f>VLOOKUP($A57,'Institution Evaluation'!$A$56:$K$346,10,0)&amp;""</f>
      </c>
      <c r="K57" s="457">
        <f>IF($I57="Critical Importance",20,IF($I57="Minor Importance",5,10))</f>
        <v>20</v>
      </c>
      <c r="L57" s="458">
        <f>IF($E57="Not Scored","N/A",IF(AND($D57='Auto Responses'!$J$27,$H57=""),"N/A",IF(AND($D57='Auto Responses'!$J$27,$H57='Auto Responses'!$J$7),1,IF(AND($D57='Auto Responses'!$J$27,$H57='Auto Responses'!$J$8),0,IF(OR($F57=$G57,$H57='Auto Responses'!$J$7),1,0)))))</f>
        <v>0</v>
      </c>
      <c r="M57" t="s" s="456">
        <f>VLOOKUP($A57,'Institution Evaluation'!$A$56:$K$346,10,0)&amp;""</f>
      </c>
      <c r="N57" s="457">
        <f>IF($J57="Critical Importance",1,IF(AND($J57="",$I57="Critical Importance"),1,0))</f>
        <v>1</v>
      </c>
      <c r="O57" t="s" s="456">
        <f>IF(OR($F$19="No",$E57="Not Scored"),"N/A",IF($J57="",$K57,IF($J57="Minor Importance",5,IF($J57="Standard Importance",10,IF($J57="Critical Importance",20,0)))))</f>
        <v>148</v>
      </c>
      <c r="P57" t="s" s="456">
        <f>IF(OR($O57="N/A",$L57="N/A"),"N/A",$O57*$L57)</f>
        <v>148</v>
      </c>
      <c r="Q57" s="458">
        <f>IF(M57="TRUE",1,0)</f>
        <v>0</v>
      </c>
      <c r="R57" s="458">
        <f>R56+Q57</f>
        <v>0</v>
      </c>
      <c r="S57" s="458">
        <f>IF(Q57=0,0,R57)</f>
        <v>0</v>
      </c>
      <c r="T57" s="458">
        <f>IF(N57=1,1,0)</f>
        <v>1</v>
      </c>
      <c r="U57" s="458">
        <f>U56+T57</f>
        <v>14</v>
      </c>
      <c r="V57" s="458">
        <f>IF(T57=0,0,U57)</f>
        <v>14</v>
      </c>
      <c r="W57" s="160"/>
    </row>
    <row r="58" ht="57" customHeight="1">
      <c r="A58" t="s" s="456">
        <f>'Questions'!$A58</f>
        <v>1236</v>
      </c>
      <c r="B58" t="s" s="456">
        <f>LEFT(A58,4)</f>
        <v>3189</v>
      </c>
      <c r="C58" t="s" s="456">
        <f>VLOOKUP($A58,'Questions'!$A$3:$L$333,2,0)&amp;""</f>
        <v>1469</v>
      </c>
      <c r="D58" t="s" s="456">
        <f>VLOOKUP($A58,'Questions'!$A$3:$L$333,11,0)&amp;""</f>
      </c>
      <c r="E58" t="s" s="456">
        <f>VLOOKUP($A58,'Questions'!$A$3:$L$333,12,0)&amp;""</f>
        <v>3190</v>
      </c>
      <c r="F58" t="s" s="456">
        <f>VLOOKUP($A58,'Institution Evaluation'!$A$56:$K$346,3,0)&amp;""</f>
      </c>
      <c r="G58" t="s" s="456">
        <f>VLOOKUP($A58,'Institution Evaluation'!$A$56:$K$346,7,0)&amp;""</f>
        <v>3143</v>
      </c>
      <c r="H58" t="s" s="456">
        <f>VLOOKUP($A58,'Institution Evaluation'!$A$56:$K$346,8,0)&amp;""</f>
      </c>
      <c r="I58" t="s" s="456">
        <f>VLOOKUP($A58,'Institution Evaluation'!$A$56:$K$346,9,0)&amp;""</f>
        <v>3144</v>
      </c>
      <c r="J58" t="s" s="456">
        <f>VLOOKUP($A58,'Institution Evaluation'!$A$56:$K$346,10,0)&amp;""</f>
      </c>
      <c r="K58" s="457">
        <f>IF($I58="Critical Importance",20,IF($I58="Minor Importance",5,10))</f>
        <v>20</v>
      </c>
      <c r="L58" s="458">
        <f>IF($E58="Not Scored","N/A",IF(AND($D58='Auto Responses'!$J$27,$H58=""),"N/A",IF(AND($D58='Auto Responses'!$J$27,$H58='Auto Responses'!$J$7),1,IF(AND($D58='Auto Responses'!$J$27,$H58='Auto Responses'!$J$8),0,IF(OR($F58=$G58,$H58='Auto Responses'!$J$7),1,0)))))</f>
        <v>0</v>
      </c>
      <c r="M58" t="s" s="456">
        <f>VLOOKUP($A58,'Institution Evaluation'!$A$56:$K$346,10,0)&amp;""</f>
      </c>
      <c r="N58" s="457">
        <f>IF($J58="Critical Importance",1,IF(AND($J58="",$I58="Critical Importance"),1,0))</f>
        <v>1</v>
      </c>
      <c r="O58" t="s" s="456">
        <f>IF(OR($F$19="No",$E58="Not Scored"),"N/A",IF($J58="",$K58,IF($J58="Minor Importance",5,IF($J58="Standard Importance",10,IF($J58="Critical Importance",20,0)))))</f>
        <v>148</v>
      </c>
      <c r="P58" t="s" s="456">
        <f>IF(OR($O58="N/A",$L58="N/A"),"N/A",$O58*$L58)</f>
        <v>148</v>
      </c>
      <c r="Q58" s="458">
        <f>IF(M58="TRUE",1,0)</f>
        <v>0</v>
      </c>
      <c r="R58" s="458">
        <f>R57+Q58</f>
        <v>0</v>
      </c>
      <c r="S58" s="458">
        <f>IF(Q58=0,0,R58)</f>
        <v>0</v>
      </c>
      <c r="T58" s="458">
        <f>IF(N58=1,1,0)</f>
        <v>1</v>
      </c>
      <c r="U58" s="458">
        <f>U57+T58</f>
        <v>15</v>
      </c>
      <c r="V58" s="458">
        <f>IF(T58=0,0,U58)</f>
        <v>15</v>
      </c>
      <c r="W58" s="160"/>
    </row>
    <row r="59" ht="57" customHeight="1">
      <c r="A59" t="s" s="456">
        <f>'Questions'!$A59</f>
        <v>3191</v>
      </c>
      <c r="B59" t="s" s="456">
        <f>LEFT(A59,4)</f>
        <v>3189</v>
      </c>
      <c r="C59" t="s" s="456">
        <f>VLOOKUP($A59,'Questions'!$A$3:$L$333,2,0)&amp;""</f>
        <v>1470</v>
      </c>
      <c r="D59" t="s" s="456">
        <f>VLOOKUP($A59,'Questions'!$A$3:$L$333,11,0)&amp;""</f>
      </c>
      <c r="E59" t="s" s="456">
        <f>VLOOKUP($A59,'Questions'!$A$3:$L$333,12,0)&amp;""</f>
        <v>3190</v>
      </c>
      <c r="F59" t="s" s="456">
        <f>VLOOKUP($A59,'Institution Evaluation'!$A$56:$K$346,3,0)&amp;""</f>
      </c>
      <c r="G59" t="s" s="456">
        <f>VLOOKUP($A59,'Institution Evaluation'!$A$56:$K$346,7,0)&amp;""</f>
        <v>3149</v>
      </c>
      <c r="H59" t="s" s="456">
        <f>VLOOKUP($A59,'Institution Evaluation'!$A$56:$K$346,8,0)&amp;""</f>
      </c>
      <c r="I59" t="s" s="456">
        <f>VLOOKUP($A59,'Institution Evaluation'!$A$56:$K$346,9,0)&amp;""</f>
        <v>3165</v>
      </c>
      <c r="J59" t="s" s="456">
        <f>VLOOKUP($A59,'Institution Evaluation'!$A$56:$K$346,10,0)&amp;""</f>
      </c>
      <c r="K59" s="457">
        <f>IF($I59="Critical Importance",20,IF($I59="Minor Importance",5,10))</f>
        <v>10</v>
      </c>
      <c r="L59" s="458">
        <f>IF($E59="Not Scored","N/A",IF(AND($D59='Auto Responses'!$J$27,$H59=""),"N/A",IF(AND($D59='Auto Responses'!$J$27,$H59='Auto Responses'!$J$7),1,IF(AND($D59='Auto Responses'!$J$27,$H59='Auto Responses'!$J$8),0,IF(OR($F59=$G59,$H59='Auto Responses'!$J$7),1,0)))))</f>
        <v>0</v>
      </c>
      <c r="M59" t="s" s="456">
        <f>VLOOKUP($A59,'Institution Evaluation'!$A$56:$K$346,10,0)&amp;""</f>
      </c>
      <c r="N59" s="457">
        <f>IF($J59="Critical Importance",1,IF(AND($J59="",$I59="Critical Importance"),1,0))</f>
        <v>0</v>
      </c>
      <c r="O59" t="s" s="456">
        <f>IF(OR($F$19="No",$E59="Not Scored"),"N/A",IF($J59="",$K59,IF($J59="Minor Importance",5,IF($J59="Standard Importance",10,IF($J59="Critical Importance",20,0)))))</f>
        <v>148</v>
      </c>
      <c r="P59" t="s" s="456">
        <f>IF(OR($O59="N/A",$L59="N/A"),"N/A",$O59*$L59)</f>
        <v>148</v>
      </c>
      <c r="Q59" s="458">
        <f>IF(M59="TRUE",1,0)</f>
        <v>0</v>
      </c>
      <c r="R59" s="458">
        <f>R58+Q59</f>
        <v>0</v>
      </c>
      <c r="S59" s="458">
        <f>IF(Q59=0,0,R59)</f>
        <v>0</v>
      </c>
      <c r="T59" s="458">
        <f>IF(N59=1,1,0)</f>
        <v>0</v>
      </c>
      <c r="U59" s="458">
        <f>U58+T59</f>
        <v>15</v>
      </c>
      <c r="V59" s="458">
        <f>IF(T59=0,0,U59)</f>
        <v>0</v>
      </c>
      <c r="W59" s="160"/>
    </row>
    <row r="60" ht="57" customHeight="1">
      <c r="A60" t="s" s="456">
        <f>'Questions'!$A60</f>
        <v>3192</v>
      </c>
      <c r="B60" t="s" s="456">
        <f>LEFT(A60,4)</f>
        <v>3189</v>
      </c>
      <c r="C60" t="s" s="456">
        <f>VLOOKUP($A60,'Questions'!$A$3:$L$333,2,0)&amp;""</f>
        <v>1471</v>
      </c>
      <c r="D60" t="s" s="456">
        <f>VLOOKUP($A60,'Questions'!$A$3:$L$333,11,0)&amp;""</f>
      </c>
      <c r="E60" t="s" s="456">
        <f>VLOOKUP($A60,'Questions'!$A$3:$L$333,12,0)&amp;""</f>
        <v>3190</v>
      </c>
      <c r="F60" t="s" s="456">
        <f>VLOOKUP($A60,'Institution Evaluation'!$A$56:$K$346,3,0)&amp;""</f>
      </c>
      <c r="G60" t="s" s="456">
        <f>VLOOKUP($A60,'Institution Evaluation'!$A$56:$K$346,7,0)&amp;""</f>
        <v>3149</v>
      </c>
      <c r="H60" t="s" s="456">
        <f>VLOOKUP($A60,'Institution Evaluation'!$A$56:$K$346,8,0)&amp;""</f>
      </c>
      <c r="I60" t="s" s="456">
        <f>VLOOKUP($A60,'Institution Evaluation'!$A$56:$K$346,9,0)&amp;""</f>
        <v>3165</v>
      </c>
      <c r="J60" t="s" s="456">
        <f>VLOOKUP($A60,'Institution Evaluation'!$A$56:$K$346,10,0)&amp;""</f>
      </c>
      <c r="K60" s="457">
        <f>IF($I60="Critical Importance",20,IF($I60="Minor Importance",5,10))</f>
        <v>10</v>
      </c>
      <c r="L60" s="458">
        <f>IF($E60="Not Scored","N/A",IF(AND($D60='Auto Responses'!$J$27,$H60=""),"N/A",IF(AND($D60='Auto Responses'!$J$27,$H60='Auto Responses'!$J$7),1,IF(AND($D60='Auto Responses'!$J$27,$H60='Auto Responses'!$J$8),0,IF(OR($F60=$G60,$H60='Auto Responses'!$J$7),1,0)))))</f>
        <v>0</v>
      </c>
      <c r="M60" t="s" s="456">
        <f>VLOOKUP($A60,'Institution Evaluation'!$A$56:$K$346,10,0)&amp;""</f>
      </c>
      <c r="N60" s="457">
        <f>IF($J60="Critical Importance",1,IF(AND($J60="",$I60="Critical Importance"),1,0))</f>
        <v>0</v>
      </c>
      <c r="O60" t="s" s="456">
        <f>IF(OR($F$19="No",$E60="Not Scored"),"N/A",IF($J60="",$K60,IF($J60="Minor Importance",5,IF($J60="Standard Importance",10,IF($J60="Critical Importance",20,0)))))</f>
        <v>148</v>
      </c>
      <c r="P60" t="s" s="456">
        <f>IF(OR($O60="N/A",$L60="N/A"),"N/A",$O60*$L60)</f>
        <v>148</v>
      </c>
      <c r="Q60" s="458">
        <f>IF(M60="TRUE",1,0)</f>
        <v>0</v>
      </c>
      <c r="R60" s="458">
        <f>R59+Q60</f>
        <v>0</v>
      </c>
      <c r="S60" s="458">
        <f>IF(Q60=0,0,R60)</f>
        <v>0</v>
      </c>
      <c r="T60" s="458">
        <f>IF(N60=1,1,0)</f>
        <v>0</v>
      </c>
      <c r="U60" s="458">
        <f>U59+T60</f>
        <v>15</v>
      </c>
      <c r="V60" s="458">
        <f>IF(T60=0,0,U60)</f>
        <v>0</v>
      </c>
      <c r="W60" s="160"/>
    </row>
    <row r="61" ht="57" customHeight="1">
      <c r="A61" t="s" s="456">
        <f>'Questions'!$A61</f>
        <v>3193</v>
      </c>
      <c r="B61" t="s" s="456">
        <f>LEFT(A61,4)</f>
        <v>3189</v>
      </c>
      <c r="C61" t="s" s="456">
        <f>VLOOKUP($A61,'Questions'!$A$3:$L$333,2,0)&amp;""</f>
        <v>3194</v>
      </c>
      <c r="D61" t="s" s="456">
        <f>VLOOKUP($A61,'Questions'!$A$3:$L$333,11,0)&amp;""</f>
      </c>
      <c r="E61" t="s" s="456">
        <f>VLOOKUP($A61,'Questions'!$A$3:$L$333,12,0)&amp;""</f>
        <v>3190</v>
      </c>
      <c r="F61" t="s" s="456">
        <f>VLOOKUP($A61,'Institution Evaluation'!$A$56:$K$346,3,0)&amp;""</f>
      </c>
      <c r="G61" t="s" s="456">
        <f>VLOOKUP($A61,'Institution Evaluation'!$A$56:$K$346,7,0)&amp;""</f>
        <v>3149</v>
      </c>
      <c r="H61" t="s" s="456">
        <f>VLOOKUP($A61,'Institution Evaluation'!$A$56:$K$346,8,0)&amp;""</f>
      </c>
      <c r="I61" t="s" s="456">
        <f>VLOOKUP($A61,'Institution Evaluation'!$A$56:$K$346,9,0)&amp;""</f>
        <v>3165</v>
      </c>
      <c r="J61" t="s" s="456">
        <f>VLOOKUP($A61,'Institution Evaluation'!$A$56:$K$346,10,0)&amp;""</f>
      </c>
      <c r="K61" s="457">
        <f>IF($I61="Critical Importance",20,IF($I61="Minor Importance",5,10))</f>
        <v>10</v>
      </c>
      <c r="L61" s="458">
        <f>IF($E61="Not Scored","N/A",IF(AND($D61='Auto Responses'!$J$27,$H61=""),"N/A",IF(AND($D61='Auto Responses'!$J$27,$H61='Auto Responses'!$J$7),1,IF(AND($D61='Auto Responses'!$J$27,$H61='Auto Responses'!$J$8),0,IF(OR($F61=$G61,$H61='Auto Responses'!$J$7),1,0)))))</f>
        <v>0</v>
      </c>
      <c r="M61" t="s" s="456">
        <f>VLOOKUP($A61,'Institution Evaluation'!$A$56:$K$346,10,0)&amp;""</f>
      </c>
      <c r="N61" s="457">
        <f>IF($J61="Critical Importance",1,IF(AND($J61="",$I61="Critical Importance"),1,0))</f>
        <v>0</v>
      </c>
      <c r="O61" t="s" s="456">
        <f>IF(OR($F$19="No",$E61="Not Scored"),"N/A",IF($J61="",$K61,IF($J61="Minor Importance",5,IF($J61="Standard Importance",10,IF($J61="Critical Importance",20,0)))))</f>
        <v>148</v>
      </c>
      <c r="P61" t="s" s="456">
        <f>IF(OR($O61="N/A",$L61="N/A"),"N/A",$O61*$L61)</f>
        <v>148</v>
      </c>
      <c r="Q61" s="458">
        <f>IF(M61="TRUE",1,0)</f>
        <v>0</v>
      </c>
      <c r="R61" s="458">
        <f>R60+Q61</f>
        <v>0</v>
      </c>
      <c r="S61" s="458">
        <f>IF(Q61=0,0,R61)</f>
        <v>0</v>
      </c>
      <c r="T61" s="458">
        <f>IF(N61=1,1,0)</f>
        <v>0</v>
      </c>
      <c r="U61" s="458">
        <f>U60+T61</f>
        <v>15</v>
      </c>
      <c r="V61" s="458">
        <f>IF(T61=0,0,U61)</f>
        <v>0</v>
      </c>
      <c r="W61" s="160"/>
    </row>
    <row r="62" ht="57" customHeight="1">
      <c r="A62" t="s" s="456">
        <f>'Questions'!$A62</f>
        <v>3195</v>
      </c>
      <c r="B62" t="s" s="456">
        <f>LEFT(A62,4)</f>
        <v>3189</v>
      </c>
      <c r="C62" t="s" s="456">
        <f>VLOOKUP($A62,'Questions'!$A$3:$L$333,2,0)&amp;""</f>
        <v>1473</v>
      </c>
      <c r="D62" t="s" s="456">
        <f>VLOOKUP($A62,'Questions'!$A$3:$L$333,11,0)&amp;""</f>
      </c>
      <c r="E62" t="s" s="456">
        <f>VLOOKUP($A62,'Questions'!$A$3:$L$333,12,0)&amp;""</f>
        <v>3190</v>
      </c>
      <c r="F62" t="s" s="456">
        <f>VLOOKUP($A62,'Institution Evaluation'!$A$56:$K$346,3,0)&amp;""</f>
      </c>
      <c r="G62" t="s" s="456">
        <f>VLOOKUP($A62,'Institution Evaluation'!$A$56:$K$346,7,0)&amp;""</f>
        <v>3149</v>
      </c>
      <c r="H62" t="s" s="456">
        <f>VLOOKUP($A62,'Institution Evaluation'!$A$56:$K$346,8,0)&amp;""</f>
      </c>
      <c r="I62" t="s" s="456">
        <f>VLOOKUP($A62,'Institution Evaluation'!$A$56:$K$346,9,0)&amp;""</f>
        <v>3165</v>
      </c>
      <c r="J62" t="s" s="456">
        <f>VLOOKUP($A62,'Institution Evaluation'!$A$56:$K$346,10,0)&amp;""</f>
      </c>
      <c r="K62" s="457">
        <f>IF($I62="Critical Importance",20,IF($I62="Minor Importance",5,10))</f>
        <v>10</v>
      </c>
      <c r="L62" s="458">
        <f>IF($E62="Not Scored","N/A",IF(AND($D62='Auto Responses'!$J$27,$H62=""),"N/A",IF(AND($D62='Auto Responses'!$J$27,$H62='Auto Responses'!$J$7),1,IF(AND($D62='Auto Responses'!$J$27,$H62='Auto Responses'!$J$8),0,IF(OR($F62=$G62,$H62='Auto Responses'!$J$7),1,0)))))</f>
        <v>0</v>
      </c>
      <c r="M62" t="s" s="456">
        <f>VLOOKUP($A62,'Institution Evaluation'!$A$56:$K$346,10,0)&amp;""</f>
      </c>
      <c r="N62" s="457">
        <f>IF($J62="Critical Importance",1,IF(AND($J62="",$I62="Critical Importance"),1,0))</f>
        <v>0</v>
      </c>
      <c r="O62" t="s" s="456">
        <f>IF(OR($F$19="No",$E62="Not Scored"),"N/A",IF($J62="",$K62,IF($J62="Minor Importance",5,IF($J62="Standard Importance",10,IF($J62="Critical Importance",20,0)))))</f>
        <v>148</v>
      </c>
      <c r="P62" t="s" s="456">
        <f>IF(OR($O62="N/A",$L62="N/A"),"N/A",$O62*$L62)</f>
        <v>148</v>
      </c>
      <c r="Q62" s="458">
        <f>IF(M62="TRUE",1,0)</f>
        <v>0</v>
      </c>
      <c r="R62" s="458">
        <f>R61+Q62</f>
        <v>0</v>
      </c>
      <c r="S62" s="458">
        <f>IF(Q62=0,0,R62)</f>
        <v>0</v>
      </c>
      <c r="T62" s="458">
        <f>IF(N62=1,1,0)</f>
        <v>0</v>
      </c>
      <c r="U62" s="458">
        <f>U61+T62</f>
        <v>15</v>
      </c>
      <c r="V62" s="458">
        <f>IF(T62=0,0,U62)</f>
        <v>0</v>
      </c>
      <c r="W62" s="160"/>
    </row>
    <row r="63" ht="57" customHeight="1">
      <c r="A63" t="s" s="456">
        <f>'Questions'!$A63</f>
        <v>3196</v>
      </c>
      <c r="B63" t="s" s="456">
        <f>LEFT(A63,4)</f>
        <v>3189</v>
      </c>
      <c r="C63" t="s" s="456">
        <f>VLOOKUP($A63,'Questions'!$A$3:$L$333,2,0)&amp;""</f>
        <v>3197</v>
      </c>
      <c r="D63" t="s" s="456">
        <f>VLOOKUP($A63,'Questions'!$A$3:$L$333,11,0)&amp;""</f>
      </c>
      <c r="E63" t="s" s="456">
        <f>VLOOKUP($A63,'Questions'!$A$3:$L$333,12,0)&amp;""</f>
        <v>3190</v>
      </c>
      <c r="F63" t="s" s="456">
        <f>VLOOKUP($A63,'Institution Evaluation'!$A$56:$K$346,3,0)&amp;""</f>
      </c>
      <c r="G63" t="s" s="456">
        <f>VLOOKUP($A63,'Institution Evaluation'!$A$56:$K$346,7,0)&amp;""</f>
        <v>3149</v>
      </c>
      <c r="H63" t="s" s="456">
        <f>VLOOKUP($A63,'Institution Evaluation'!$A$56:$K$346,8,0)&amp;""</f>
      </c>
      <c r="I63" t="s" s="456">
        <f>VLOOKUP($A63,'Institution Evaluation'!$A$56:$K$346,9,0)&amp;""</f>
        <v>3165</v>
      </c>
      <c r="J63" t="s" s="456">
        <f>VLOOKUP($A63,'Institution Evaluation'!$A$56:$K$346,10,0)&amp;""</f>
      </c>
      <c r="K63" s="457">
        <f>IF($I63="Critical Importance",20,IF($I63="Minor Importance",5,10))</f>
        <v>10</v>
      </c>
      <c r="L63" s="458">
        <f>IF($E63="Not Scored","N/A",IF(AND($D63='Auto Responses'!$J$27,$H63=""),"N/A",IF(AND($D63='Auto Responses'!$J$27,$H63='Auto Responses'!$J$7),1,IF(AND($D63='Auto Responses'!$J$27,$H63='Auto Responses'!$J$8),0,IF(OR($F63=$G63,$H63='Auto Responses'!$J$7),1,0)))))</f>
        <v>0</v>
      </c>
      <c r="M63" t="s" s="456">
        <f>VLOOKUP($A63,'Institution Evaluation'!$A$56:$K$346,10,0)&amp;""</f>
      </c>
      <c r="N63" s="457">
        <f>IF($J63="Critical Importance",1,IF(AND($J63="",$I63="Critical Importance"),1,0))</f>
        <v>0</v>
      </c>
      <c r="O63" t="s" s="456">
        <f>IF(OR($F$19="No",$E63="Not Scored"),"N/A",IF($J63="",$K63,IF($J63="Minor Importance",5,IF($J63="Standard Importance",10,IF($J63="Critical Importance",20,0)))))</f>
        <v>148</v>
      </c>
      <c r="P63" t="s" s="456">
        <f>IF(OR($O63="N/A",$L63="N/A"),"N/A",$O63*$L63)</f>
        <v>148</v>
      </c>
      <c r="Q63" s="458">
        <f>IF(M63="TRUE",1,0)</f>
        <v>0</v>
      </c>
      <c r="R63" s="458">
        <f>R62+Q63</f>
        <v>0</v>
      </c>
      <c r="S63" s="458">
        <f>IF(Q63=0,0,R63)</f>
        <v>0</v>
      </c>
      <c r="T63" s="458">
        <f>IF(N63=1,1,0)</f>
        <v>0</v>
      </c>
      <c r="U63" s="458">
        <f>U62+T63</f>
        <v>15</v>
      </c>
      <c r="V63" s="458">
        <f>IF(T63=0,0,U63)</f>
        <v>0</v>
      </c>
      <c r="W63" s="160"/>
    </row>
    <row r="64" ht="57" customHeight="1">
      <c r="A64" t="s" s="456">
        <f>'Questions'!$A64</f>
        <v>1237</v>
      </c>
      <c r="B64" t="s" s="456">
        <f>LEFT(A64,4)</f>
        <v>3198</v>
      </c>
      <c r="C64" t="s" s="456">
        <f>VLOOKUP($A64,'Questions'!$A$3:$L$333,2,0)&amp;""</f>
        <v>1474</v>
      </c>
      <c r="D64" t="s" s="456">
        <f>VLOOKUP($A64,'Questions'!$A$3:$L$333,11,0)&amp;""</f>
      </c>
      <c r="E64" t="s" s="456">
        <f>VLOOKUP($A64,'Questions'!$A$3:$L$333,12,0)&amp;""</f>
        <v>3199</v>
      </c>
      <c r="F64" t="s" s="456">
        <f>VLOOKUP($A64,'Institution Evaluation'!$A$56:$K$346,3,0)&amp;""</f>
        <v>3149</v>
      </c>
      <c r="G64" t="s" s="456">
        <f>VLOOKUP($A64,'Institution Evaluation'!$A$56:$K$346,7,0)&amp;""</f>
        <v>3143</v>
      </c>
      <c r="H64" t="s" s="456">
        <f>VLOOKUP($A64,'Institution Evaluation'!$A$56:$K$346,8,0)&amp;""</f>
      </c>
      <c r="I64" t="s" s="456">
        <f>VLOOKUP($A64,'Institution Evaluation'!$A$56:$K$346,9,0)&amp;""</f>
        <v>3144</v>
      </c>
      <c r="J64" t="s" s="456">
        <f>VLOOKUP($A64,'Institution Evaluation'!$A$56:$K$346,10,0)&amp;""</f>
      </c>
      <c r="K64" s="457">
        <f>IF($I64="Critical Importance",20,IF($I64="Minor Importance",5,10))</f>
        <v>20</v>
      </c>
      <c r="L64" s="458">
        <f>IF($E64="Not Scored","N/A",IF(AND($D64='Auto Responses'!$J$27,$H64=""),"N/A",IF(AND($D64='Auto Responses'!$J$27,$H64='Auto Responses'!$J$7),1,IF(AND($D64='Auto Responses'!$J$27,$H64='Auto Responses'!$J$8),0,IF(OR($F64=$G64,$H64='Auto Responses'!$J$7),1,0)))))</f>
        <v>0</v>
      </c>
      <c r="M64" t="s" s="456">
        <f>VLOOKUP($A64,'Institution Evaluation'!$A$56:$K$346,10,0)&amp;""</f>
      </c>
      <c r="N64" s="457">
        <f>IF($J64="Critical Importance",1,IF(AND($J64="",$I64="Critical Importance"),1,0))</f>
        <v>1</v>
      </c>
      <c r="O64" s="457">
        <f>IF(OR($F$17="No",$E64="Not Scored"),"N/A",IF($J64="",$K64,IF($J64="Minor Importance",5,IF($J64="Standard Importance",10,IF($J64="Critical Importance",20,0)))))</f>
        <v>20</v>
      </c>
      <c r="P64" s="457">
        <f>IF(OR($O64="N/A",$L64="N/A"),"N/A",$O64*$L64)</f>
        <v>0</v>
      </c>
      <c r="Q64" s="458">
        <f>IF(M64="TRUE",1,0)</f>
        <v>0</v>
      </c>
      <c r="R64" s="458">
        <f>R63+Q64</f>
        <v>0</v>
      </c>
      <c r="S64" s="458">
        <f>IF(Q64=0,0,R64)</f>
        <v>0</v>
      </c>
      <c r="T64" s="458">
        <f>IF(N64=1,1,0)</f>
        <v>1</v>
      </c>
      <c r="U64" s="458">
        <f>U63+T64</f>
        <v>16</v>
      </c>
      <c r="V64" s="458">
        <f>IF(T64=0,0,U64)</f>
        <v>16</v>
      </c>
      <c r="W64" s="160"/>
    </row>
    <row r="65" ht="57" customHeight="1">
      <c r="A65" t="s" s="456">
        <f>'Questions'!$A65</f>
        <v>1238</v>
      </c>
      <c r="B65" t="s" s="456">
        <f>LEFT(A65,4)</f>
        <v>3198</v>
      </c>
      <c r="C65" t="s" s="456">
        <f>VLOOKUP($A65,'Questions'!$A$3:$L$333,2,0)&amp;""</f>
        <v>1477</v>
      </c>
      <c r="D65" t="s" s="456">
        <f>VLOOKUP($A65,'Questions'!$A$3:$L$333,11,0)&amp;""</f>
      </c>
      <c r="E65" t="s" s="456">
        <f>VLOOKUP($A65,'Questions'!$A$3:$L$333,12,0)&amp;""</f>
        <v>3199</v>
      </c>
      <c r="F65" t="s" s="456">
        <f>VLOOKUP($A65,'Institution Evaluation'!$A$56:$K$346,3,0)&amp;""</f>
        <v>3149</v>
      </c>
      <c r="G65" t="s" s="456">
        <f>VLOOKUP($A65,'Institution Evaluation'!$A$56:$K$346,7,0)&amp;""</f>
        <v>3143</v>
      </c>
      <c r="H65" t="s" s="456">
        <f>VLOOKUP($A65,'Institution Evaluation'!$A$56:$K$346,8,0)&amp;""</f>
      </c>
      <c r="I65" t="s" s="456">
        <f>VLOOKUP($A65,'Institution Evaluation'!$A$56:$K$346,9,0)&amp;""</f>
        <v>3144</v>
      </c>
      <c r="J65" t="s" s="456">
        <f>VLOOKUP($A65,'Institution Evaluation'!$A$56:$K$346,10,0)&amp;""</f>
      </c>
      <c r="K65" s="457">
        <f>IF($I65="Critical Importance",20,IF($I65="Minor Importance",5,10))</f>
        <v>20</v>
      </c>
      <c r="L65" s="458">
        <f>IF($E65="Not Scored","N/A",IF(AND($D65='Auto Responses'!$J$27,$H65=""),"N/A",IF(AND($D65='Auto Responses'!$J$27,$H65='Auto Responses'!$J$7),1,IF(AND($D65='Auto Responses'!$J$27,$H65='Auto Responses'!$J$8),0,IF(OR($F65=$G65,$H65='Auto Responses'!$J$7),1,0)))))</f>
        <v>0</v>
      </c>
      <c r="M65" t="s" s="456">
        <f>VLOOKUP($A65,'Institution Evaluation'!$A$56:$K$346,10,0)&amp;""</f>
      </c>
      <c r="N65" s="457">
        <f>IF($J65="Critical Importance",1,IF(AND($J65="",$I65="Critical Importance"),1,0))</f>
        <v>1</v>
      </c>
      <c r="O65" s="457">
        <f>IF(OR($F$17="No",$E65="Not Scored"),"N/A",IF($J65="",$K65,IF($J65="Minor Importance",5,IF($J65="Standard Importance",10,IF($J65="Critical Importance",20,0)))))</f>
        <v>20</v>
      </c>
      <c r="P65" s="457">
        <f>IF(OR($O65="N/A",$L65="N/A"),"N/A",$O65*$L65)</f>
        <v>0</v>
      </c>
      <c r="Q65" s="458">
        <f>IF(M65="TRUE",1,0)</f>
        <v>0</v>
      </c>
      <c r="R65" s="458">
        <f>R64+Q65</f>
        <v>0</v>
      </c>
      <c r="S65" s="458">
        <f>IF(Q65=0,0,R65)</f>
        <v>0</v>
      </c>
      <c r="T65" s="458">
        <f>IF(N65=1,1,0)</f>
        <v>1</v>
      </c>
      <c r="U65" s="458">
        <f>U64+T65</f>
        <v>17</v>
      </c>
      <c r="V65" s="458">
        <f>IF(T65=0,0,U65)</f>
        <v>17</v>
      </c>
      <c r="W65" s="160"/>
    </row>
    <row r="66" ht="57" customHeight="1">
      <c r="A66" t="s" s="456">
        <f>'Questions'!$A66</f>
        <v>1239</v>
      </c>
      <c r="B66" t="s" s="456">
        <f>LEFT(A66,4)</f>
        <v>3198</v>
      </c>
      <c r="C66" t="s" s="456">
        <f>VLOOKUP($A66,'Questions'!$A$3:$L$333,2,0)&amp;""</f>
        <v>1480</v>
      </c>
      <c r="D66" t="s" s="456">
        <f>VLOOKUP($A66,'Questions'!$A$3:$L$333,11,0)&amp;""</f>
      </c>
      <c r="E66" t="s" s="456">
        <f>VLOOKUP($A66,'Questions'!$A$3:$L$333,12,0)&amp;""</f>
        <v>3199</v>
      </c>
      <c r="F66" t="s" s="456">
        <f>VLOOKUP($A66,'Institution Evaluation'!$A$56:$K$346,3,0)&amp;""</f>
        <v>3143</v>
      </c>
      <c r="G66" t="s" s="456">
        <f>VLOOKUP($A66,'Institution Evaluation'!$A$56:$K$346,7,0)&amp;""</f>
        <v>3143</v>
      </c>
      <c r="H66" t="s" s="456">
        <f>VLOOKUP($A66,'Institution Evaluation'!$A$56:$K$346,8,0)&amp;""</f>
      </c>
      <c r="I66" t="s" s="456">
        <f>VLOOKUP($A66,'Institution Evaluation'!$A$56:$K$346,9,0)&amp;""</f>
        <v>3144</v>
      </c>
      <c r="J66" t="s" s="456">
        <f>VLOOKUP($A66,'Institution Evaluation'!$A$56:$K$346,10,0)&amp;""</f>
      </c>
      <c r="K66" s="457">
        <f>IF($I66="Critical Importance",20,IF($I66="Minor Importance",5,10))</f>
        <v>20</v>
      </c>
      <c r="L66" s="458">
        <f>IF($E66="Not Scored","N/A",IF(AND($D66='Auto Responses'!$J$27,$H66=""),"N/A",IF(AND($D66='Auto Responses'!$J$27,$H66='Auto Responses'!$J$7),1,IF(AND($D66='Auto Responses'!$J$27,$H66='Auto Responses'!$J$8),0,IF(OR($F66=$G66,$H66='Auto Responses'!$J$7),1,0)))))</f>
        <v>1</v>
      </c>
      <c r="M66" t="s" s="456">
        <f>VLOOKUP($A66,'Institution Evaluation'!$A$56:$K$346,10,0)&amp;""</f>
      </c>
      <c r="N66" s="457">
        <f>IF($J66="Critical Importance",1,IF(AND($J66="",$I66="Critical Importance"),1,0))</f>
        <v>1</v>
      </c>
      <c r="O66" s="457">
        <f>IF(OR($F$17="No",$E66="Not Scored"),"N/A",IF($J66="",$K66,IF($J66="Minor Importance",5,IF($J66="Standard Importance",10,IF($J66="Critical Importance",20,0)))))</f>
        <v>20</v>
      </c>
      <c r="P66" s="457">
        <f>IF(OR($O66="N/A",$L66="N/A"),"N/A",$O66*$L66)</f>
        <v>20</v>
      </c>
      <c r="Q66" s="458">
        <f>IF(M66="TRUE",1,0)</f>
        <v>0</v>
      </c>
      <c r="R66" s="458">
        <f>R65+Q66</f>
        <v>0</v>
      </c>
      <c r="S66" s="458">
        <f>IF(Q66=0,0,R66)</f>
        <v>0</v>
      </c>
      <c r="T66" s="458">
        <f>IF(N66=1,1,0)</f>
        <v>1</v>
      </c>
      <c r="U66" s="458">
        <f>U65+T66</f>
        <v>18</v>
      </c>
      <c r="V66" s="458">
        <f>IF(T66=0,0,U66)</f>
        <v>18</v>
      </c>
      <c r="W66" s="160"/>
    </row>
    <row r="67" ht="57" customHeight="1">
      <c r="A67" t="s" s="456">
        <f>'Questions'!$A67</f>
        <v>1240</v>
      </c>
      <c r="B67" t="s" s="456">
        <f>LEFT(A67,4)</f>
        <v>3198</v>
      </c>
      <c r="C67" t="s" s="456">
        <f>VLOOKUP($A67,'Questions'!$A$3:$L$333,2,0)&amp;""</f>
        <v>1483</v>
      </c>
      <c r="D67" t="s" s="456">
        <f>VLOOKUP($A67,'Questions'!$A$3:$L$333,11,0)&amp;""</f>
      </c>
      <c r="E67" t="s" s="456">
        <f>VLOOKUP($A67,'Questions'!$A$3:$L$333,12,0)&amp;""</f>
        <v>3199</v>
      </c>
      <c r="F67" t="s" s="456">
        <f>VLOOKUP($A67,'Institution Evaluation'!$A$56:$K$346,3,0)&amp;""</f>
        <v>3149</v>
      </c>
      <c r="G67" t="s" s="456">
        <f>VLOOKUP($A67,'Institution Evaluation'!$A$56:$K$346,7,0)&amp;""</f>
        <v>3149</v>
      </c>
      <c r="H67" t="s" s="456">
        <f>VLOOKUP($A67,'Institution Evaluation'!$A$56:$K$346,8,0)&amp;""</f>
      </c>
      <c r="I67" t="s" s="456">
        <f>VLOOKUP($A67,'Institution Evaluation'!$A$56:$K$346,9,0)&amp;""</f>
        <v>3144</v>
      </c>
      <c r="J67" t="s" s="456">
        <f>VLOOKUP($A67,'Institution Evaluation'!$A$56:$K$346,10,0)&amp;""</f>
      </c>
      <c r="K67" s="457">
        <f>IF($I67="Critical Importance",20,IF($I67="Minor Importance",5,10))</f>
        <v>20</v>
      </c>
      <c r="L67" s="458">
        <f>IF($E67="Not Scored","N/A",IF(AND($D67='Auto Responses'!$J$27,$H67=""),"N/A",IF(AND($D67='Auto Responses'!$J$27,$H67='Auto Responses'!$J$7),1,IF(AND($D67='Auto Responses'!$J$27,$H67='Auto Responses'!$J$8),0,IF(OR($F67=$G67,$H67='Auto Responses'!$J$7),1,0)))))</f>
        <v>1</v>
      </c>
      <c r="M67" t="s" s="456">
        <f>VLOOKUP($A67,'Institution Evaluation'!$A$56:$K$346,10,0)&amp;""</f>
      </c>
      <c r="N67" s="457">
        <f>IF($J67="Critical Importance",1,IF(AND($J67="",$I67="Critical Importance"),1,0))</f>
        <v>1</v>
      </c>
      <c r="O67" s="457">
        <f>IF(OR($F$17="No",$E67="Not Scored"),"N/A",IF($J67="",$K67,IF($J67="Minor Importance",5,IF($J67="Standard Importance",10,IF($J67="Critical Importance",20,0)))))</f>
        <v>20</v>
      </c>
      <c r="P67" s="457">
        <f>IF(OR($O67="N/A",$L67="N/A"),"N/A",$O67*$L67)</f>
        <v>20</v>
      </c>
      <c r="Q67" s="458">
        <f>IF(M67="TRUE",1,0)</f>
        <v>0</v>
      </c>
      <c r="R67" s="458">
        <f>R66+Q67</f>
        <v>0</v>
      </c>
      <c r="S67" s="458">
        <f>IF(Q67=0,0,R67)</f>
        <v>0</v>
      </c>
      <c r="T67" s="458">
        <f>IF(N67=1,1,0)</f>
        <v>1</v>
      </c>
      <c r="U67" s="458">
        <f>U66+T67</f>
        <v>19</v>
      </c>
      <c r="V67" s="458">
        <f>IF(T67=0,0,U67)</f>
        <v>19</v>
      </c>
      <c r="W67" s="160"/>
    </row>
    <row r="68" ht="57" customHeight="1">
      <c r="A68" t="s" s="456">
        <f>'Questions'!$A68</f>
        <v>1241</v>
      </c>
      <c r="B68" t="s" s="456">
        <f>LEFT(A68,4)</f>
        <v>3198</v>
      </c>
      <c r="C68" t="s" s="456">
        <f>VLOOKUP($A68,'Questions'!$A$3:$L$333,2,0)&amp;""</f>
        <v>1486</v>
      </c>
      <c r="D68" t="s" s="456">
        <f>VLOOKUP($A68,'Questions'!$A$3:$L$333,11,0)&amp;""</f>
      </c>
      <c r="E68" t="s" s="456">
        <f>VLOOKUP($A68,'Questions'!$A$3:$L$333,12,0)&amp;""</f>
        <v>3199</v>
      </c>
      <c r="F68" t="s" s="456">
        <f>VLOOKUP($A68,'Institution Evaluation'!$A$56:$K$346,3,0)&amp;""</f>
        <v>3149</v>
      </c>
      <c r="G68" t="s" s="456">
        <f>VLOOKUP($A68,'Institution Evaluation'!$A$56:$K$346,7,0)&amp;""</f>
        <v>3143</v>
      </c>
      <c r="H68" t="s" s="456">
        <f>VLOOKUP($A68,'Institution Evaluation'!$A$56:$K$346,8,0)&amp;""</f>
      </c>
      <c r="I68" t="s" s="456">
        <f>VLOOKUP($A68,'Institution Evaluation'!$A$56:$K$346,9,0)&amp;""</f>
        <v>3144</v>
      </c>
      <c r="J68" t="s" s="456">
        <f>VLOOKUP($A68,'Institution Evaluation'!$A$56:$K$346,10,0)&amp;""</f>
      </c>
      <c r="K68" s="457">
        <f>IF($I68="Critical Importance",20,IF($I68="Minor Importance",5,10))</f>
        <v>20</v>
      </c>
      <c r="L68" s="458">
        <f>IF($E68="Not Scored","N/A",IF(AND($D68='Auto Responses'!$J$27,$H68=""),"N/A",IF(AND($D68='Auto Responses'!$J$27,$H68='Auto Responses'!$J$7),1,IF(AND($D68='Auto Responses'!$J$27,$H68='Auto Responses'!$J$8),0,IF(OR($F68=$G68,$H68='Auto Responses'!$J$7),1,0)))))</f>
        <v>0</v>
      </c>
      <c r="M68" t="s" s="456">
        <f>VLOOKUP($A68,'Institution Evaluation'!$A$56:$K$346,10,0)&amp;""</f>
      </c>
      <c r="N68" s="457">
        <f>IF($J68="Critical Importance",1,IF(AND($J68="",$I68="Critical Importance"),1,0))</f>
        <v>1</v>
      </c>
      <c r="O68" s="457">
        <f>IF(OR($F$17="No",$E68="Not Scored"),"N/A",IF($J68="",$K68,IF($J68="Minor Importance",5,IF($J68="Standard Importance",10,IF($J68="Critical Importance",20,0)))))</f>
        <v>20</v>
      </c>
      <c r="P68" s="457">
        <f>IF(OR($O68="N/A",$L68="N/A"),"N/A",$O68*$L68)</f>
        <v>0</v>
      </c>
      <c r="Q68" s="458">
        <f>IF(M68="TRUE",1,0)</f>
        <v>0</v>
      </c>
      <c r="R68" s="458">
        <f>R67+Q68</f>
        <v>0</v>
      </c>
      <c r="S68" s="458">
        <f>IF(Q68=0,0,R68)</f>
        <v>0</v>
      </c>
      <c r="T68" s="458">
        <f>IF(N68=1,1,0)</f>
        <v>1</v>
      </c>
      <c r="U68" s="458">
        <f>U67+T68</f>
        <v>20</v>
      </c>
      <c r="V68" s="458">
        <f>IF(T68=0,0,U68)</f>
        <v>20</v>
      </c>
      <c r="W68" s="160"/>
    </row>
    <row r="69" ht="57" customHeight="1">
      <c r="A69" t="s" s="456">
        <f>'Questions'!$A69</f>
        <v>1242</v>
      </c>
      <c r="B69" t="s" s="456">
        <f>LEFT(A69,4)</f>
        <v>3198</v>
      </c>
      <c r="C69" t="s" s="456">
        <f>VLOOKUP($A69,'Questions'!$A$3:$L$333,2,0)&amp;""</f>
        <v>1489</v>
      </c>
      <c r="D69" t="s" s="456">
        <f>VLOOKUP($A69,'Questions'!$A$3:$L$333,11,0)&amp;""</f>
      </c>
      <c r="E69" t="s" s="456">
        <f>VLOOKUP($A69,'Questions'!$A$3:$L$333,12,0)&amp;""</f>
        <v>3199</v>
      </c>
      <c r="F69" t="s" s="456">
        <f>VLOOKUP($A69,'Institution Evaluation'!$A$56:$K$346,3,0)&amp;""</f>
        <v>3143</v>
      </c>
      <c r="G69" t="s" s="456">
        <f>VLOOKUP($A69,'Institution Evaluation'!$A$56:$K$346,7,0)&amp;""</f>
        <v>3143</v>
      </c>
      <c r="H69" t="s" s="456">
        <f>VLOOKUP($A69,'Institution Evaluation'!$A$56:$K$346,8,0)&amp;""</f>
      </c>
      <c r="I69" t="s" s="456">
        <f>VLOOKUP($A69,'Institution Evaluation'!$A$56:$K$346,9,0)&amp;""</f>
        <v>3144</v>
      </c>
      <c r="J69" t="s" s="456">
        <f>VLOOKUP($A69,'Institution Evaluation'!$A$56:$K$346,10,0)&amp;""</f>
      </c>
      <c r="K69" s="457">
        <f>IF($I69="Critical Importance",20,IF($I69="Minor Importance",5,10))</f>
        <v>20</v>
      </c>
      <c r="L69" s="458">
        <f>IF($E69="Not Scored","N/A",IF(AND($D69='Auto Responses'!$J$27,$H69=""),"N/A",IF(AND($D69='Auto Responses'!$J$27,$H69='Auto Responses'!$J$7),1,IF(AND($D69='Auto Responses'!$J$27,$H69='Auto Responses'!$J$8),0,IF(OR($F69=$G69,$H69='Auto Responses'!$J$7),1,0)))))</f>
        <v>1</v>
      </c>
      <c r="M69" t="s" s="456">
        <f>VLOOKUP($A69,'Institution Evaluation'!$A$56:$K$346,10,0)&amp;""</f>
      </c>
      <c r="N69" s="457">
        <f>IF($J69="Critical Importance",1,IF(AND($J69="",$I69="Critical Importance"),1,0))</f>
        <v>1</v>
      </c>
      <c r="O69" s="457">
        <f>IF(OR($F$17="No",$E69="Not Scored"),"N/A",IF($J69="",$K69,IF($J69="Minor Importance",5,IF($J69="Standard Importance",10,IF($J69="Critical Importance",20,0)))))</f>
        <v>20</v>
      </c>
      <c r="P69" s="457">
        <f>IF(OR($O69="N/A",$L69="N/A"),"N/A",$O69*$L69)</f>
        <v>20</v>
      </c>
      <c r="Q69" s="458">
        <f>IF(M69="TRUE",1,0)</f>
        <v>0</v>
      </c>
      <c r="R69" s="458">
        <f>R68+Q69</f>
        <v>0</v>
      </c>
      <c r="S69" s="458">
        <f>IF(Q69=0,0,R69)</f>
        <v>0</v>
      </c>
      <c r="T69" s="458">
        <f>IF(N69=1,1,0)</f>
        <v>1</v>
      </c>
      <c r="U69" s="458">
        <f>U68+T69</f>
        <v>21</v>
      </c>
      <c r="V69" s="458">
        <f>IF(T69=0,0,U69)</f>
        <v>21</v>
      </c>
      <c r="W69" s="160"/>
    </row>
    <row r="70" ht="57" customHeight="1">
      <c r="A70" t="s" s="456">
        <f>'Questions'!$A70</f>
        <v>1243</v>
      </c>
      <c r="B70" t="s" s="456">
        <f>LEFT(A70,4)</f>
        <v>3198</v>
      </c>
      <c r="C70" t="s" s="456">
        <f>VLOOKUP($A70,'Questions'!$A$3:$L$333,2,0)&amp;""</f>
        <v>3200</v>
      </c>
      <c r="D70" t="s" s="456">
        <f>VLOOKUP($A70,'Questions'!$A$3:$L$333,11,0)&amp;""</f>
      </c>
      <c r="E70" t="s" s="456">
        <f>VLOOKUP($A70,'Questions'!$A$3:$L$333,12,0)&amp;""</f>
        <v>3199</v>
      </c>
      <c r="F70" t="s" s="456">
        <f>VLOOKUP($A70,'Institution Evaluation'!$A$56:$K$346,3,0)&amp;""</f>
        <v>3143</v>
      </c>
      <c r="G70" t="s" s="456">
        <f>VLOOKUP($A70,'Institution Evaluation'!$A$56:$K$346,7,0)&amp;""</f>
        <v>3143</v>
      </c>
      <c r="H70" t="s" s="456">
        <f>VLOOKUP($A70,'Institution Evaluation'!$A$56:$K$346,8,0)&amp;""</f>
      </c>
      <c r="I70" t="s" s="456">
        <f>VLOOKUP($A70,'Institution Evaluation'!$A$56:$K$346,9,0)&amp;""</f>
        <v>3144</v>
      </c>
      <c r="J70" t="s" s="456">
        <f>VLOOKUP($A70,'Institution Evaluation'!$A$56:$K$346,10,0)&amp;""</f>
      </c>
      <c r="K70" s="457">
        <f>IF($I70="Critical Importance",20,IF($I70="Minor Importance",5,10))</f>
        <v>20</v>
      </c>
      <c r="L70" s="458">
        <f>IF($E70="Not Scored","N/A",IF(AND($D70='Auto Responses'!$J$27,$H70=""),"N/A",IF(AND($D70='Auto Responses'!$J$27,$H70='Auto Responses'!$J$7),1,IF(AND($D70='Auto Responses'!$J$27,$H70='Auto Responses'!$J$8),0,IF(OR($F70=$G70,$H70='Auto Responses'!$J$7),1,0)))))</f>
        <v>1</v>
      </c>
      <c r="M70" t="s" s="456">
        <f>VLOOKUP($A70,'Institution Evaluation'!$A$56:$K$346,10,0)&amp;""</f>
      </c>
      <c r="N70" s="457">
        <f>IF($J70="Critical Importance",1,IF(AND($J70="",$I70="Critical Importance"),1,0))</f>
        <v>1</v>
      </c>
      <c r="O70" s="457">
        <f>IF(OR($F$17="No",$E70="Not Scored"),"N/A",IF($J70="",$K70,IF($J70="Minor Importance",5,IF($J70="Standard Importance",10,IF($J70="Critical Importance",20,0)))))</f>
        <v>20</v>
      </c>
      <c r="P70" s="457">
        <f>IF(OR($O70="N/A",$L70="N/A"),"N/A",$O70*$L70)</f>
        <v>20</v>
      </c>
      <c r="Q70" s="458">
        <f>IF(M70="TRUE",1,0)</f>
        <v>0</v>
      </c>
      <c r="R70" s="458">
        <f>R69+Q70</f>
        <v>0</v>
      </c>
      <c r="S70" s="458">
        <f>IF(Q70=0,0,R70)</f>
        <v>0</v>
      </c>
      <c r="T70" s="458">
        <f>IF(N70=1,1,0)</f>
        <v>1</v>
      </c>
      <c r="U70" s="458">
        <f>U69+T70</f>
        <v>22</v>
      </c>
      <c r="V70" s="458">
        <f>IF(T70=0,0,U70)</f>
        <v>22</v>
      </c>
      <c r="W70" s="160"/>
    </row>
    <row r="71" ht="57" customHeight="1">
      <c r="A71" t="s" s="456">
        <f>'Questions'!$A71</f>
        <v>3201</v>
      </c>
      <c r="B71" t="s" s="456">
        <f>LEFT(A71,4)</f>
        <v>3198</v>
      </c>
      <c r="C71" t="s" s="456">
        <f>VLOOKUP($A71,'Questions'!$A$3:$L$333,2,0)&amp;""</f>
        <v>1494</v>
      </c>
      <c r="D71" t="s" s="456">
        <f>VLOOKUP($A71,'Questions'!$A$3:$L$333,11,0)&amp;""</f>
      </c>
      <c r="E71" t="s" s="456">
        <f>VLOOKUP($A71,'Questions'!$A$3:$L$333,12,0)&amp;""</f>
        <v>3199</v>
      </c>
      <c r="F71" t="s" s="456">
        <f>VLOOKUP($A71,'Institution Evaluation'!$A$56:$K$346,3,0)&amp;""</f>
        <v>3149</v>
      </c>
      <c r="G71" t="s" s="456">
        <f>VLOOKUP($A71,'Institution Evaluation'!$A$56:$K$346,7,0)&amp;""</f>
        <v>3143</v>
      </c>
      <c r="H71" t="s" s="456">
        <f>VLOOKUP($A71,'Institution Evaluation'!$A$56:$K$346,8,0)&amp;""</f>
      </c>
      <c r="I71" t="s" s="456">
        <f>VLOOKUP($A71,'Institution Evaluation'!$A$56:$K$346,9,0)&amp;""</f>
        <v>3165</v>
      </c>
      <c r="J71" t="s" s="456">
        <f>VLOOKUP($A71,'Institution Evaluation'!$A$56:$K$346,10,0)&amp;""</f>
      </c>
      <c r="K71" s="457">
        <f>IF($I71="Critical Importance",20,IF($I71="Minor Importance",5,10))</f>
        <v>10</v>
      </c>
      <c r="L71" s="458">
        <f>IF($E71="Not Scored","N/A",IF(AND($D71='Auto Responses'!$J$27,$H71=""),"N/A",IF(AND($D71='Auto Responses'!$J$27,$H71='Auto Responses'!$J$7),1,IF(AND($D71='Auto Responses'!$J$27,$H71='Auto Responses'!$J$8),0,IF(OR($F71=$G71,$H71='Auto Responses'!$J$7),1,0)))))</f>
        <v>0</v>
      </c>
      <c r="M71" t="s" s="456">
        <f>VLOOKUP($A71,'Institution Evaluation'!$A$56:$K$346,10,0)&amp;""</f>
      </c>
      <c r="N71" s="457">
        <f>IF($J71="Critical Importance",1,IF(AND($J71="",$I71="Critical Importance"),1,0))</f>
        <v>0</v>
      </c>
      <c r="O71" s="457">
        <f>IF(OR($F$17="No",$E71="Not Scored"),"N/A",IF($J71="",$K71,IF($J71="Minor Importance",5,IF($J71="Standard Importance",10,IF($J71="Critical Importance",20,0)))))</f>
        <v>10</v>
      </c>
      <c r="P71" s="457">
        <f>IF(OR($O71="N/A",$L71="N/A"),"N/A",$O71*$L71)</f>
        <v>0</v>
      </c>
      <c r="Q71" s="458">
        <f>IF(M71="TRUE",1,0)</f>
        <v>0</v>
      </c>
      <c r="R71" s="458">
        <f>R70+Q71</f>
        <v>0</v>
      </c>
      <c r="S71" s="458">
        <f>IF(Q71=0,0,R71)</f>
        <v>0</v>
      </c>
      <c r="T71" s="458">
        <f>IF(N71=1,1,0)</f>
        <v>0</v>
      </c>
      <c r="U71" s="458">
        <f>U70+T71</f>
        <v>22</v>
      </c>
      <c r="V71" s="458">
        <f>IF(T71=0,0,U71)</f>
        <v>0</v>
      </c>
      <c r="W71" s="160"/>
    </row>
    <row r="72" ht="57" customHeight="1">
      <c r="A72" t="s" s="456">
        <f>'Questions'!$A72</f>
        <v>3202</v>
      </c>
      <c r="B72" t="s" s="456">
        <f>LEFT(A72,4)</f>
        <v>3198</v>
      </c>
      <c r="C72" t="s" s="456">
        <f>VLOOKUP($A72,'Questions'!$A$3:$L$333,2,0)&amp;""</f>
        <v>1497</v>
      </c>
      <c r="D72" t="s" s="456">
        <f>VLOOKUP($A72,'Questions'!$A$3:$L$333,11,0)&amp;""</f>
      </c>
      <c r="E72" t="s" s="456">
        <f>VLOOKUP($A72,'Questions'!$A$3:$L$333,12,0)&amp;""</f>
        <v>3199</v>
      </c>
      <c r="F72" t="s" s="456">
        <f>VLOOKUP($A72,'Institution Evaluation'!$A$56:$K$346,3,0)&amp;""</f>
        <v>3143</v>
      </c>
      <c r="G72" t="s" s="456">
        <f>VLOOKUP($A72,'Institution Evaluation'!$A$56:$K$346,7,0)&amp;""</f>
        <v>3143</v>
      </c>
      <c r="H72" t="s" s="456">
        <f>VLOOKUP($A72,'Institution Evaluation'!$A$56:$K$346,8,0)&amp;""</f>
      </c>
      <c r="I72" t="s" s="456">
        <f>VLOOKUP($A72,'Institution Evaluation'!$A$56:$K$346,9,0)&amp;""</f>
        <v>3165</v>
      </c>
      <c r="J72" t="s" s="456">
        <f>VLOOKUP($A72,'Institution Evaluation'!$A$56:$K$346,10,0)&amp;""</f>
      </c>
      <c r="K72" s="457">
        <f>IF($I72="Critical Importance",20,IF($I72="Minor Importance",5,10))</f>
        <v>10</v>
      </c>
      <c r="L72" s="458">
        <f>IF($E72="Not Scored","N/A",IF(AND($D72='Auto Responses'!$J$27,$H72=""),"N/A",IF(AND($D72='Auto Responses'!$J$27,$H72='Auto Responses'!$J$7),1,IF(AND($D72='Auto Responses'!$J$27,$H72='Auto Responses'!$J$8),0,IF(OR($F72=$G72,$H72='Auto Responses'!$J$7),1,0)))))</f>
        <v>1</v>
      </c>
      <c r="M72" t="s" s="456">
        <f>VLOOKUP($A72,'Institution Evaluation'!$A$56:$K$346,10,0)&amp;""</f>
      </c>
      <c r="N72" s="457">
        <f>IF($J72="Critical Importance",1,IF(AND($J72="",$I72="Critical Importance"),1,0))</f>
        <v>0</v>
      </c>
      <c r="O72" s="457">
        <f>IF(OR($F$17="No",$E72="Not Scored"),"N/A",IF($J72="",$K72,IF($J72="Minor Importance",5,IF($J72="Standard Importance",10,IF($J72="Critical Importance",20,0)))))</f>
        <v>10</v>
      </c>
      <c r="P72" s="457">
        <f>IF(OR($O72="N/A",$L72="N/A"),"N/A",$O72*$L72)</f>
        <v>10</v>
      </c>
      <c r="Q72" s="458">
        <f>IF(M72="TRUE",1,0)</f>
        <v>0</v>
      </c>
      <c r="R72" s="458">
        <f>R71+Q72</f>
        <v>0</v>
      </c>
      <c r="S72" s="458">
        <f>IF(Q72=0,0,R72)</f>
        <v>0</v>
      </c>
      <c r="T72" s="458">
        <f>IF(N72=1,1,0)</f>
        <v>0</v>
      </c>
      <c r="U72" s="458">
        <f>U71+T72</f>
        <v>22</v>
      </c>
      <c r="V72" s="458">
        <f>IF(T72=0,0,U72)</f>
        <v>0</v>
      </c>
      <c r="W72" s="160"/>
    </row>
    <row r="73" ht="57" customHeight="1">
      <c r="A73" t="s" s="456">
        <f>'Questions'!$A73</f>
        <v>3203</v>
      </c>
      <c r="B73" t="s" s="456">
        <f>LEFT(A73,4)</f>
        <v>3198</v>
      </c>
      <c r="C73" t="s" s="456">
        <f>VLOOKUP($A73,'Questions'!$A$3:$L$333,2,0)&amp;""</f>
        <v>1500</v>
      </c>
      <c r="D73" t="s" s="456">
        <f>VLOOKUP($A73,'Questions'!$A$3:$L$333,11,0)&amp;""</f>
      </c>
      <c r="E73" t="s" s="456">
        <f>VLOOKUP($A73,'Questions'!$A$3:$L$333,12,0)&amp;""</f>
        <v>3199</v>
      </c>
      <c r="F73" t="s" s="456">
        <f>VLOOKUP($A73,'Institution Evaluation'!$A$56:$K$346,3,0)&amp;""</f>
        <v>3143</v>
      </c>
      <c r="G73" t="s" s="456">
        <f>VLOOKUP($A73,'Institution Evaluation'!$A$56:$K$346,7,0)&amp;""</f>
        <v>3143</v>
      </c>
      <c r="H73" t="s" s="456">
        <f>VLOOKUP($A73,'Institution Evaluation'!$A$56:$K$346,8,0)&amp;""</f>
      </c>
      <c r="I73" t="s" s="456">
        <f>VLOOKUP($A73,'Institution Evaluation'!$A$56:$K$346,9,0)&amp;""</f>
        <v>3165</v>
      </c>
      <c r="J73" t="s" s="456">
        <f>VLOOKUP($A73,'Institution Evaluation'!$A$56:$K$346,10,0)&amp;""</f>
      </c>
      <c r="K73" s="457">
        <f>IF($I73="Critical Importance",20,IF($I73="Minor Importance",5,10))</f>
        <v>10</v>
      </c>
      <c r="L73" s="458">
        <f>IF($E73="Not Scored","N/A",IF(AND($D73='Auto Responses'!$J$27,$H73=""),"N/A",IF(AND($D73='Auto Responses'!$J$27,$H73='Auto Responses'!$J$7),1,IF(AND($D73='Auto Responses'!$J$27,$H73='Auto Responses'!$J$8),0,IF(OR($F73=$G73,$H73='Auto Responses'!$J$7),1,0)))))</f>
        <v>1</v>
      </c>
      <c r="M73" t="s" s="456">
        <f>VLOOKUP($A73,'Institution Evaluation'!$A$56:$K$346,10,0)&amp;""</f>
      </c>
      <c r="N73" s="457">
        <f>IF($J73="Critical Importance",1,IF(AND($J73="",$I73="Critical Importance"),1,0))</f>
        <v>0</v>
      </c>
      <c r="O73" s="457">
        <f>IF(OR($F$17="No",$E73="Not Scored"),"N/A",IF($J73="",$K73,IF($J73="Minor Importance",5,IF($J73="Standard Importance",10,IF($J73="Critical Importance",20,0)))))</f>
        <v>10</v>
      </c>
      <c r="P73" s="457">
        <f>IF(OR($O73="N/A",$L73="N/A"),"N/A",$O73*$L73)</f>
        <v>10</v>
      </c>
      <c r="Q73" s="458">
        <f>IF(M73="TRUE",1,0)</f>
        <v>0</v>
      </c>
      <c r="R73" s="458">
        <f>R72+Q73</f>
        <v>0</v>
      </c>
      <c r="S73" s="458">
        <f>IF(Q73=0,0,R73)</f>
        <v>0</v>
      </c>
      <c r="T73" s="458">
        <f>IF(N73=1,1,0)</f>
        <v>0</v>
      </c>
      <c r="U73" s="458">
        <f>U72+T73</f>
        <v>22</v>
      </c>
      <c r="V73" s="458">
        <f>IF(T73=0,0,U73)</f>
        <v>0</v>
      </c>
      <c r="W73" s="160"/>
    </row>
    <row r="74" ht="57" customHeight="1">
      <c r="A74" t="s" s="456">
        <f>'Questions'!$A74</f>
        <v>3204</v>
      </c>
      <c r="B74" t="s" s="456">
        <f>LEFT(A74,4)</f>
        <v>3198</v>
      </c>
      <c r="C74" t="s" s="456">
        <f>VLOOKUP($A74,'Questions'!$A$3:$L$333,2,0)&amp;""</f>
        <v>1503</v>
      </c>
      <c r="D74" t="s" s="456">
        <f>VLOOKUP($A74,'Questions'!$A$3:$L$333,11,0)&amp;""</f>
      </c>
      <c r="E74" t="s" s="456">
        <f>VLOOKUP($A74,'Questions'!$A$3:$L$333,12,0)&amp;""</f>
        <v>3199</v>
      </c>
      <c r="F74" t="s" s="456">
        <f>VLOOKUP($A74,'Institution Evaluation'!$A$56:$K$346,3,0)&amp;""</f>
        <v>3149</v>
      </c>
      <c r="G74" t="s" s="456">
        <f>VLOOKUP($A74,'Institution Evaluation'!$A$56:$K$346,7,0)&amp;""</f>
        <v>3143</v>
      </c>
      <c r="H74" t="s" s="456">
        <f>VLOOKUP($A74,'Institution Evaluation'!$A$56:$K$346,8,0)&amp;""</f>
      </c>
      <c r="I74" t="s" s="456">
        <f>VLOOKUP($A74,'Institution Evaluation'!$A$56:$K$346,9,0)&amp;""</f>
        <v>3165</v>
      </c>
      <c r="J74" t="s" s="456">
        <f>VLOOKUP($A74,'Institution Evaluation'!$A$56:$K$346,10,0)&amp;""</f>
      </c>
      <c r="K74" s="457">
        <f>IF($I74="Critical Importance",20,IF($I74="Minor Importance",5,10))</f>
        <v>10</v>
      </c>
      <c r="L74" s="458">
        <f>IF($E74="Not Scored","N/A",IF(AND($D74='Auto Responses'!$J$27,$H74=""),"N/A",IF(AND($D74='Auto Responses'!$J$27,$H74='Auto Responses'!$J$7),1,IF(AND($D74='Auto Responses'!$J$27,$H74='Auto Responses'!$J$8),0,IF(OR($F74=$G74,$H74='Auto Responses'!$J$7),1,0)))))</f>
        <v>0</v>
      </c>
      <c r="M74" t="s" s="456">
        <f>VLOOKUP($A74,'Institution Evaluation'!$A$56:$K$346,10,0)&amp;""</f>
      </c>
      <c r="N74" s="457">
        <f>IF($J74="Critical Importance",1,IF(AND($J74="",$I74="Critical Importance"),1,0))</f>
        <v>0</v>
      </c>
      <c r="O74" s="457">
        <f>IF(OR($F$17="No",$E74="Not Scored"),"N/A",IF($J74="",$K74,IF($J74="Minor Importance",5,IF($J74="Standard Importance",10,IF($J74="Critical Importance",20,0)))))</f>
        <v>10</v>
      </c>
      <c r="P74" s="457">
        <f>IF(OR($O74="N/A",$L74="N/A"),"N/A",$O74*$L74)</f>
        <v>0</v>
      </c>
      <c r="Q74" s="458">
        <f>IF(M74="TRUE",1,0)</f>
        <v>0</v>
      </c>
      <c r="R74" s="458">
        <f>R73+Q74</f>
        <v>0</v>
      </c>
      <c r="S74" s="458">
        <f>IF(Q74=0,0,R74)</f>
        <v>0</v>
      </c>
      <c r="T74" s="458">
        <f>IF(N74=1,1,0)</f>
        <v>0</v>
      </c>
      <c r="U74" s="458">
        <f>U73+T74</f>
        <v>22</v>
      </c>
      <c r="V74" s="458">
        <f>IF(T74=0,0,U74)</f>
        <v>0</v>
      </c>
      <c r="W74" s="160"/>
    </row>
    <row r="75" ht="57" customHeight="1">
      <c r="A75" t="s" s="456">
        <f>'Questions'!$A75</f>
        <v>3205</v>
      </c>
      <c r="B75" t="s" s="456">
        <f>LEFT(A75,4)</f>
        <v>3198</v>
      </c>
      <c r="C75" t="s" s="456">
        <f>VLOOKUP($A75,'Questions'!$A$3:$L$333,2,0)&amp;""</f>
        <v>1506</v>
      </c>
      <c r="D75" t="s" s="456">
        <f>VLOOKUP($A75,'Questions'!$A$3:$L$333,11,0)&amp;""</f>
      </c>
      <c r="E75" t="s" s="456">
        <f>VLOOKUP($A75,'Questions'!$A$3:$L$333,12,0)&amp;""</f>
        <v>3199</v>
      </c>
      <c r="F75" t="s" s="456">
        <f>VLOOKUP($A75,'Institution Evaluation'!$A$56:$K$346,3,0)&amp;""</f>
        <v>3149</v>
      </c>
      <c r="G75" t="s" s="456">
        <f>VLOOKUP($A75,'Institution Evaluation'!$A$56:$K$346,7,0)&amp;""</f>
        <v>3143</v>
      </c>
      <c r="H75" t="s" s="456">
        <f>VLOOKUP($A75,'Institution Evaluation'!$A$56:$K$346,8,0)&amp;""</f>
      </c>
      <c r="I75" t="s" s="456">
        <f>VLOOKUP($A75,'Institution Evaluation'!$A$56:$K$346,9,0)&amp;""</f>
        <v>3165</v>
      </c>
      <c r="J75" t="s" s="456">
        <f>VLOOKUP($A75,'Institution Evaluation'!$A$56:$K$346,10,0)&amp;""</f>
      </c>
      <c r="K75" s="457">
        <f>IF($I75="Critical Importance",20,IF($I75="Minor Importance",5,10))</f>
        <v>10</v>
      </c>
      <c r="L75" s="458">
        <f>IF($E75="Not Scored","N/A",IF(AND($D75='Auto Responses'!$J$27,$H75=""),"N/A",IF(AND($D75='Auto Responses'!$J$27,$H75='Auto Responses'!$J$7),1,IF(AND($D75='Auto Responses'!$J$27,$H75='Auto Responses'!$J$8),0,IF(OR($F75=$G75,$H75='Auto Responses'!$J$7),1,0)))))</f>
        <v>0</v>
      </c>
      <c r="M75" t="s" s="456">
        <f>VLOOKUP($A75,'Institution Evaluation'!$A$56:$K$346,10,0)&amp;""</f>
      </c>
      <c r="N75" s="457">
        <f>IF($J75="Critical Importance",1,IF(AND($J75="",$I75="Critical Importance"),1,0))</f>
        <v>0</v>
      </c>
      <c r="O75" s="457">
        <f>IF(OR($F$17="No",$E75="Not Scored"),"N/A",IF($J75="",$K75,IF($J75="Minor Importance",5,IF($J75="Standard Importance",10,IF($J75="Critical Importance",20,0)))))</f>
        <v>10</v>
      </c>
      <c r="P75" s="457">
        <f>IF(OR($O75="N/A",$L75="N/A"),"N/A",$O75*$L75)</f>
        <v>0</v>
      </c>
      <c r="Q75" s="458">
        <f>IF(M75="TRUE",1,0)</f>
        <v>0</v>
      </c>
      <c r="R75" s="458">
        <f>R74+Q75</f>
        <v>0</v>
      </c>
      <c r="S75" s="458">
        <f>IF(Q75=0,0,R75)</f>
        <v>0</v>
      </c>
      <c r="T75" s="458">
        <f>IF(N75=1,1,0)</f>
        <v>0</v>
      </c>
      <c r="U75" s="458">
        <f>U74+T75</f>
        <v>22</v>
      </c>
      <c r="V75" s="458">
        <f>IF(T75=0,0,U75)</f>
        <v>0</v>
      </c>
      <c r="W75" s="160"/>
    </row>
    <row r="76" ht="57" customHeight="1">
      <c r="A76" t="s" s="456">
        <f>'Questions'!$A76</f>
        <v>3206</v>
      </c>
      <c r="B76" t="s" s="456">
        <f>LEFT(A76,4)</f>
        <v>3198</v>
      </c>
      <c r="C76" t="s" s="456">
        <f>VLOOKUP($A76,'Questions'!$A$3:$L$333,2,0)&amp;""</f>
        <v>1507</v>
      </c>
      <c r="D76" t="s" s="456">
        <f>VLOOKUP($A76,'Questions'!$A$3:$L$333,11,0)&amp;""</f>
      </c>
      <c r="E76" t="s" s="456">
        <f>VLOOKUP($A76,'Questions'!$A$3:$L$333,12,0)&amp;""</f>
        <v>3199</v>
      </c>
      <c r="F76" t="s" s="456">
        <f>VLOOKUP($A76,'Institution Evaluation'!$A$56:$K$346,3,0)&amp;""</f>
        <v>3207</v>
      </c>
      <c r="G76" t="s" s="456">
        <f>VLOOKUP($A76,'Institution Evaluation'!$A$56:$K$346,7,0)&amp;""</f>
        <v>3143</v>
      </c>
      <c r="H76" t="s" s="456">
        <f>VLOOKUP($A76,'Institution Evaluation'!$A$56:$K$346,8,0)&amp;""</f>
      </c>
      <c r="I76" t="s" s="456">
        <f>VLOOKUP($A76,'Institution Evaluation'!$A$56:$K$346,9,0)&amp;""</f>
        <v>3146</v>
      </c>
      <c r="J76" t="s" s="456">
        <f>VLOOKUP($A76,'Institution Evaluation'!$A$56:$K$346,10,0)&amp;""</f>
      </c>
      <c r="K76" s="457">
        <f>IF($I76="Critical Importance",20,IF($I76="Minor Importance",5,10))</f>
        <v>5</v>
      </c>
      <c r="L76" s="458">
        <f>IF($E76="Not Scored","N/A",IF(AND($D76='Auto Responses'!$J$27,$H76=""),"N/A",IF(AND($D76='Auto Responses'!$J$27,$H76='Auto Responses'!$J$7),1,IF(AND($D76='Auto Responses'!$J$27,$H76='Auto Responses'!$J$8),0,IF(OR($F76=$G76,$H76='Auto Responses'!$J$7),1,0)))))</f>
        <v>0</v>
      </c>
      <c r="M76" t="s" s="456">
        <f>VLOOKUP($A76,'Institution Evaluation'!$A$56:$K$346,10,0)&amp;""</f>
      </c>
      <c r="N76" s="457">
        <f>IF($J76="Critical Importance",1,IF(AND($J76="",$I76="Critical Importance"),1,0))</f>
        <v>0</v>
      </c>
      <c r="O76" t="s" s="456">
        <f>IF(OR($F$17="No",$E76="Not Scored",$F76="N/A"),"N/A",IF($J76="",$K76,IF($J76="Minor Importance",5,IF($J76="Standard Importance",10,IF($J76="Critical Importance",20,0)))))</f>
        <v>148</v>
      </c>
      <c r="P76" t="s" s="456">
        <f>IF(OR($O76="N/A",$L76="N/A"),"N/A",$O76*$L76)</f>
        <v>148</v>
      </c>
      <c r="Q76" s="458">
        <f>IF(M76="TRUE",1,0)</f>
        <v>0</v>
      </c>
      <c r="R76" s="458">
        <f>R75+Q76</f>
        <v>0</v>
      </c>
      <c r="S76" s="458">
        <f>IF(Q76=0,0,R76)</f>
        <v>0</v>
      </c>
      <c r="T76" s="458">
        <f>IF(N76=1,1,0)</f>
        <v>0</v>
      </c>
      <c r="U76" s="458">
        <f>U75+T76</f>
        <v>22</v>
      </c>
      <c r="V76" s="458">
        <f>IF(T76=0,0,U76)</f>
        <v>0</v>
      </c>
      <c r="W76" s="160"/>
    </row>
    <row r="77" ht="57" customHeight="1">
      <c r="A77" t="s" s="456">
        <f>'Questions'!$A77</f>
        <v>3208</v>
      </c>
      <c r="B77" t="s" s="456">
        <f>LEFT(A77,4)</f>
        <v>3198</v>
      </c>
      <c r="C77" t="s" s="456">
        <f>VLOOKUP($A77,'Questions'!$A$3:$L$333,2,0)&amp;""</f>
        <v>1510</v>
      </c>
      <c r="D77" t="s" s="456">
        <f>VLOOKUP($A77,'Questions'!$A$3:$L$333,11,0)&amp;""</f>
      </c>
      <c r="E77" t="s" s="456">
        <f>VLOOKUP($A77,'Questions'!$A$3:$L$333,12,0)&amp;""</f>
        <v>3199</v>
      </c>
      <c r="F77" t="s" s="456">
        <f>VLOOKUP($A77,'Institution Evaluation'!$A$56:$K$346,3,0)&amp;""</f>
        <v>3149</v>
      </c>
      <c r="G77" t="s" s="456">
        <f>VLOOKUP($A77,'Institution Evaluation'!$A$56:$K$346,7,0)&amp;""</f>
        <v>3143</v>
      </c>
      <c r="H77" t="s" s="456">
        <f>VLOOKUP($A77,'Institution Evaluation'!$A$56:$K$346,8,0)&amp;""</f>
      </c>
      <c r="I77" t="s" s="456">
        <f>VLOOKUP($A77,'Institution Evaluation'!$A$56:$K$346,9,0)&amp;""</f>
        <v>3146</v>
      </c>
      <c r="J77" t="s" s="456">
        <f>VLOOKUP($A77,'Institution Evaluation'!$A$56:$K$346,10,0)&amp;""</f>
      </c>
      <c r="K77" s="457">
        <f>IF($I77="Critical Importance",20,IF($I77="Minor Importance",5,10))</f>
        <v>5</v>
      </c>
      <c r="L77" s="458">
        <f>IF($E77="Not Scored","N/A",IF(AND($D77='Auto Responses'!$J$27,$H77=""),"N/A",IF(AND($D77='Auto Responses'!$J$27,$H77='Auto Responses'!$J$7),1,IF(AND($D77='Auto Responses'!$J$27,$H77='Auto Responses'!$J$8),0,IF(OR($F77=$G77,$H77='Auto Responses'!$J$7),1,0)))))</f>
        <v>0</v>
      </c>
      <c r="M77" t="s" s="456">
        <f>VLOOKUP($A77,'Institution Evaluation'!$A$56:$K$346,10,0)&amp;""</f>
      </c>
      <c r="N77" s="457">
        <f>IF($J77="Critical Importance",1,IF(AND($J77="",$I77="Critical Importance"),1,0))</f>
        <v>0</v>
      </c>
      <c r="O77" s="457">
        <f>IF(OR($F$17="No",$E77="Not Scored"),"N/A",IF($J77="",$K77,IF($J77="Minor Importance",5,IF($J77="Standard Importance",10,IF($J77="Critical Importance",20,0)))))</f>
        <v>5</v>
      </c>
      <c r="P77" s="457">
        <f>IF(OR($O77="N/A",$L77="N/A"),"N/A",$O77*$L77)</f>
        <v>0</v>
      </c>
      <c r="Q77" s="458">
        <f>IF(M77="TRUE",1,0)</f>
        <v>0</v>
      </c>
      <c r="R77" s="458">
        <f>R76+Q77</f>
        <v>0</v>
      </c>
      <c r="S77" s="458">
        <f>IF(Q77=0,0,R77)</f>
        <v>0</v>
      </c>
      <c r="T77" s="458">
        <f>IF(N77=1,1,0)</f>
        <v>0</v>
      </c>
      <c r="U77" s="458">
        <f>U76+T77</f>
        <v>22</v>
      </c>
      <c r="V77" s="458">
        <f>IF(T77=0,0,U77)</f>
        <v>0</v>
      </c>
      <c r="W77" s="160"/>
    </row>
    <row r="78" ht="57" customHeight="1">
      <c r="A78" t="s" s="456">
        <f>'Questions'!$A78</f>
        <v>1244</v>
      </c>
      <c r="B78" t="s" s="456">
        <f>LEFT(A78,4)</f>
        <v>3209</v>
      </c>
      <c r="C78" t="s" s="456">
        <f>VLOOKUP($A78,'Questions'!$A$3:$L$333,2,0)&amp;""</f>
        <v>1513</v>
      </c>
      <c r="D78" t="s" s="456">
        <f>VLOOKUP($A78,'Questions'!$A$3:$L$333,11,0)&amp;""</f>
      </c>
      <c r="E78" t="s" s="456">
        <f>VLOOKUP($A78,'Questions'!$A$3:$L$333,12,0)&amp;""</f>
        <v>3210</v>
      </c>
      <c r="F78" t="s" s="456">
        <f>VLOOKUP($A78,'Institution Evaluation'!$A$56:$K$346,3,0)&amp;""</f>
        <v>3149</v>
      </c>
      <c r="G78" t="s" s="456">
        <f>VLOOKUP($A78,'Institution Evaluation'!$A$56:$K$346,7,0)&amp;""</f>
        <v>3143</v>
      </c>
      <c r="H78" t="s" s="456">
        <f>VLOOKUP($A78,'Institution Evaluation'!$A$56:$K$346,8,0)&amp;""</f>
      </c>
      <c r="I78" t="s" s="456">
        <f>VLOOKUP($A78,'Institution Evaluation'!$A$56:$K$346,9,0)&amp;""</f>
        <v>3144</v>
      </c>
      <c r="J78" t="s" s="456">
        <f>VLOOKUP($A78,'Institution Evaluation'!$A$56:$K$346,10,0)&amp;""</f>
      </c>
      <c r="K78" s="457">
        <f>IF($I78="Critical Importance",20,IF($I78="Minor Importance",5,10))</f>
        <v>20</v>
      </c>
      <c r="L78" s="458">
        <f>IF($E78="Not Scored","N/A",IF(AND($D78='Auto Responses'!$J$27,$H78=""),"N/A",IF(AND($D78='Auto Responses'!$J$27,$H78='Auto Responses'!$J$7),1,IF(AND($D78='Auto Responses'!$J$27,$H78='Auto Responses'!$J$8),0,IF(OR($F78=$G78,$H78='Auto Responses'!$J$7),1,0)))))</f>
        <v>0</v>
      </c>
      <c r="M78" t="s" s="456">
        <f>VLOOKUP($A78,'Institution Evaluation'!$A$56:$K$346,10,0)&amp;""</f>
      </c>
      <c r="N78" s="457">
        <f>IF($J78="Critical Importance",1,IF(AND($J78="",$I78="Critical Importance"),1,0))</f>
        <v>1</v>
      </c>
      <c r="O78" s="457">
        <f>IF($E78="Not Scored","N/A",IF($J78="",$K78,IF($J78="Minor Importance",5,IF($J78="Standard Importance",10,IF($J78="Critical Importance",20,0)))))</f>
        <v>20</v>
      </c>
      <c r="P78" s="457">
        <f>IF(OR($O78="N/A",$L78="N/A"),"N/A",$O78*$L78)</f>
        <v>0</v>
      </c>
      <c r="Q78" s="458">
        <f>IF(M78="TRUE",1,0)</f>
        <v>0</v>
      </c>
      <c r="R78" s="458">
        <f>R77+Q78</f>
        <v>0</v>
      </c>
      <c r="S78" s="458">
        <f>IF(Q78=0,0,R78)</f>
        <v>0</v>
      </c>
      <c r="T78" s="458">
        <f>IF(N78=1,1,0)</f>
        <v>1</v>
      </c>
      <c r="U78" s="458">
        <f>U77+T78</f>
        <v>23</v>
      </c>
      <c r="V78" s="458">
        <f>IF(T78=0,0,U78)</f>
        <v>23</v>
      </c>
      <c r="W78" s="160"/>
    </row>
    <row r="79" ht="57" customHeight="1">
      <c r="A79" t="s" s="456">
        <f>'Questions'!$A79</f>
        <v>1245</v>
      </c>
      <c r="B79" t="s" s="456">
        <f>LEFT(A79,4)</f>
        <v>3209</v>
      </c>
      <c r="C79" t="s" s="456">
        <f>VLOOKUP($A79,'Questions'!$A$3:$L$333,2,0)&amp;""</f>
        <v>1516</v>
      </c>
      <c r="D79" t="s" s="456">
        <f>VLOOKUP($A79,'Questions'!$A$3:$L$333,11,0)&amp;""</f>
      </c>
      <c r="E79" t="s" s="456">
        <f>VLOOKUP($A79,'Questions'!$A$3:$L$333,12,0)&amp;""</f>
        <v>3210</v>
      </c>
      <c r="F79" t="s" s="456">
        <f>VLOOKUP($A79,'Institution Evaluation'!$A$56:$K$346,3,0)&amp;""</f>
        <v>3149</v>
      </c>
      <c r="G79" t="s" s="456">
        <f>VLOOKUP($A79,'Institution Evaluation'!$A$56:$K$346,7,0)&amp;""</f>
        <v>3143</v>
      </c>
      <c r="H79" t="s" s="456">
        <f>VLOOKUP($A79,'Institution Evaluation'!$A$56:$K$346,8,0)&amp;""</f>
      </c>
      <c r="I79" t="s" s="456">
        <f>VLOOKUP($A79,'Institution Evaluation'!$A$56:$K$346,9,0)&amp;""</f>
        <v>3144</v>
      </c>
      <c r="J79" t="s" s="456">
        <f>VLOOKUP($A79,'Institution Evaluation'!$A$56:$K$346,10,0)&amp;""</f>
      </c>
      <c r="K79" s="457">
        <f>IF($I79="Critical Importance",20,IF($I79="Minor Importance",5,10))</f>
        <v>20</v>
      </c>
      <c r="L79" s="458">
        <f>IF($E79="Not Scored","N/A",IF(AND($D79='Auto Responses'!$J$27,$H79=""),"N/A",IF(AND($D79='Auto Responses'!$J$27,$H79='Auto Responses'!$J$7),1,IF(AND($D79='Auto Responses'!$J$27,$H79='Auto Responses'!$J$8),0,IF(OR($F79=$G79,$H79='Auto Responses'!$J$7),1,0)))))</f>
        <v>0</v>
      </c>
      <c r="M79" t="s" s="456">
        <f>VLOOKUP($A79,'Institution Evaluation'!$A$56:$K$346,10,0)&amp;""</f>
      </c>
      <c r="N79" s="457">
        <f>IF($J79="Critical Importance",1,IF(AND($J79="",$I79="Critical Importance"),1,0))</f>
        <v>1</v>
      </c>
      <c r="O79" s="457">
        <f>IF($E79="Not Scored","N/A",IF($J79="",$K79,IF($J79="Minor Importance",5,IF($J79="Standard Importance",10,IF($J79="Critical Importance",20,0)))))</f>
        <v>20</v>
      </c>
      <c r="P79" s="457">
        <f>IF(OR($O79="N/A",$L79="N/A"),"N/A",$O79*$L79)</f>
        <v>0</v>
      </c>
      <c r="Q79" s="458">
        <f>IF(M79="TRUE",1,0)</f>
        <v>0</v>
      </c>
      <c r="R79" s="458">
        <f>R78+Q79</f>
        <v>0</v>
      </c>
      <c r="S79" s="458">
        <f>IF(Q79=0,0,R79)</f>
        <v>0</v>
      </c>
      <c r="T79" s="458">
        <f>IF(N79=1,1,0)</f>
        <v>1</v>
      </c>
      <c r="U79" s="458">
        <f>U78+T79</f>
        <v>24</v>
      </c>
      <c r="V79" s="458">
        <f>IF(T79=0,0,U79)</f>
        <v>24</v>
      </c>
      <c r="W79" s="160"/>
    </row>
    <row r="80" ht="57" customHeight="1">
      <c r="A80" t="s" s="456">
        <f>'Questions'!$A80</f>
        <v>1246</v>
      </c>
      <c r="B80" t="s" s="456">
        <f>LEFT(A80,4)</f>
        <v>3209</v>
      </c>
      <c r="C80" t="s" s="456">
        <f>VLOOKUP($A80,'Questions'!$A$3:$L$333,2,0)&amp;""</f>
        <v>1519</v>
      </c>
      <c r="D80" t="s" s="456">
        <f>VLOOKUP($A80,'Questions'!$A$3:$L$333,11,0)&amp;""</f>
      </c>
      <c r="E80" t="s" s="456">
        <f>VLOOKUP($A80,'Questions'!$A$3:$L$333,12,0)&amp;""</f>
        <v>3210</v>
      </c>
      <c r="F80" t="s" s="456">
        <f>VLOOKUP($A80,'Institution Evaluation'!$A$56:$K$346,3,0)&amp;""</f>
        <v>3149</v>
      </c>
      <c r="G80" t="s" s="456">
        <f>VLOOKUP($A80,'Institution Evaluation'!$A$56:$K$346,7,0)&amp;""</f>
        <v>3143</v>
      </c>
      <c r="H80" t="s" s="456">
        <f>VLOOKUP($A80,'Institution Evaluation'!$A$56:$K$346,8,0)&amp;""</f>
      </c>
      <c r="I80" t="s" s="456">
        <f>VLOOKUP($A80,'Institution Evaluation'!$A$56:$K$346,9,0)&amp;""</f>
        <v>3144</v>
      </c>
      <c r="J80" t="s" s="456">
        <f>VLOOKUP($A80,'Institution Evaluation'!$A$56:$K$346,10,0)&amp;""</f>
      </c>
      <c r="K80" s="457">
        <f>IF($I80="Critical Importance",20,IF($I80="Minor Importance",5,10))</f>
        <v>20</v>
      </c>
      <c r="L80" s="458">
        <f>IF($E80="Not Scored","N/A",IF(AND($D80='Auto Responses'!$J$27,$H80=""),"N/A",IF(AND($D80='Auto Responses'!$J$27,$H80='Auto Responses'!$J$7),1,IF(AND($D80='Auto Responses'!$J$27,$H80='Auto Responses'!$J$8),0,IF(OR($F80=$G80,$H80='Auto Responses'!$J$7),1,0)))))</f>
        <v>0</v>
      </c>
      <c r="M80" t="s" s="456">
        <f>VLOOKUP($A80,'Institution Evaluation'!$A$56:$K$346,10,0)&amp;""</f>
      </c>
      <c r="N80" s="457">
        <f>IF($J80="Critical Importance",1,IF(AND($J80="",$I80="Critical Importance"),1,0))</f>
        <v>1</v>
      </c>
      <c r="O80" s="457">
        <f>IF($E80="Not Scored","N/A",IF($J80="",$K80,IF($J80="Minor Importance",5,IF($J80="Standard Importance",10,IF($J80="Critical Importance",20,0)))))</f>
        <v>20</v>
      </c>
      <c r="P80" s="457">
        <f>IF(OR($O80="N/A",$L80="N/A"),"N/A",$O80*$L80)</f>
        <v>0</v>
      </c>
      <c r="Q80" s="458">
        <f>IF(M80="TRUE",1,0)</f>
        <v>0</v>
      </c>
      <c r="R80" s="458">
        <f>R79+Q80</f>
        <v>0</v>
      </c>
      <c r="S80" s="458">
        <f>IF(Q80=0,0,R80)</f>
        <v>0</v>
      </c>
      <c r="T80" s="458">
        <f>IF(N80=1,1,0)</f>
        <v>1</v>
      </c>
      <c r="U80" s="458">
        <f>U79+T80</f>
        <v>25</v>
      </c>
      <c r="V80" s="458">
        <f>IF(T80=0,0,U80)</f>
        <v>25</v>
      </c>
      <c r="W80" s="160"/>
    </row>
    <row r="81" ht="57" customHeight="1">
      <c r="A81" t="s" s="456">
        <f>'Questions'!$A81</f>
        <v>1247</v>
      </c>
      <c r="B81" t="s" s="456">
        <f>LEFT(A81,4)</f>
        <v>3209</v>
      </c>
      <c r="C81" t="s" s="456">
        <f>VLOOKUP($A81,'Questions'!$A$3:$L$333,2,0)&amp;""</f>
        <v>1522</v>
      </c>
      <c r="D81" t="s" s="456">
        <f>VLOOKUP($A81,'Questions'!$A$3:$L$333,11,0)&amp;""</f>
      </c>
      <c r="E81" t="s" s="456">
        <f>VLOOKUP($A81,'Questions'!$A$3:$L$333,12,0)&amp;""</f>
        <v>3210</v>
      </c>
      <c r="F81" t="s" s="456">
        <f>VLOOKUP($A81,'Institution Evaluation'!$A$56:$K$346,3,0)&amp;""</f>
        <v>3149</v>
      </c>
      <c r="G81" t="s" s="456">
        <f>VLOOKUP($A81,'Institution Evaluation'!$A$56:$K$346,7,0)&amp;""</f>
        <v>3149</v>
      </c>
      <c r="H81" t="s" s="456">
        <f>VLOOKUP($A81,'Institution Evaluation'!$A$56:$K$346,8,0)&amp;""</f>
      </c>
      <c r="I81" t="s" s="456">
        <f>VLOOKUP($A81,'Institution Evaluation'!$A$56:$K$346,9,0)&amp;""</f>
        <v>3144</v>
      </c>
      <c r="J81" t="s" s="456">
        <f>VLOOKUP($A81,'Institution Evaluation'!$A$56:$K$346,10,0)&amp;""</f>
      </c>
      <c r="K81" s="457">
        <f>IF($I81="Critical Importance",20,IF($I81="Minor Importance",5,10))</f>
        <v>20</v>
      </c>
      <c r="L81" s="458">
        <f>IF($E81="Not Scored","N/A",IF(AND($D81='Auto Responses'!$J$27,$H81=""),"N/A",IF(AND($D81='Auto Responses'!$J$27,$H81='Auto Responses'!$J$7),1,IF(AND($D81='Auto Responses'!$J$27,$H81='Auto Responses'!$J$8),0,IF(OR($F81=$G81,$H81='Auto Responses'!$J$7),1,0)))))</f>
        <v>1</v>
      </c>
      <c r="M81" t="s" s="456">
        <f>VLOOKUP($A81,'Institution Evaluation'!$A$56:$K$346,10,0)&amp;""</f>
      </c>
      <c r="N81" s="457">
        <f>IF($J81="Critical Importance",1,IF(AND($J81="",$I81="Critical Importance"),1,0))</f>
        <v>1</v>
      </c>
      <c r="O81" s="457">
        <f>IF($E81="Not Scored","N/A",IF($J81="",$K81,IF($J81="Minor Importance",5,IF($J81="Standard Importance",10,IF($J81="Critical Importance",20,0)))))</f>
        <v>20</v>
      </c>
      <c r="P81" s="457">
        <f>IF(OR($O81="N/A",$L81="N/A"),"N/A",$O81*$L81)</f>
        <v>20</v>
      </c>
      <c r="Q81" s="458">
        <f>IF(M81="TRUE",1,0)</f>
        <v>0</v>
      </c>
      <c r="R81" s="458">
        <f>R80+Q81</f>
        <v>0</v>
      </c>
      <c r="S81" s="458">
        <f>IF(Q81=0,0,R81)</f>
        <v>0</v>
      </c>
      <c r="T81" s="458">
        <f>IF(N81=1,1,0)</f>
        <v>1</v>
      </c>
      <c r="U81" s="458">
        <f>U80+T81</f>
        <v>26</v>
      </c>
      <c r="V81" s="458">
        <f>IF(T81=0,0,U81)</f>
        <v>26</v>
      </c>
      <c r="W81" s="160"/>
    </row>
    <row r="82" ht="57" customHeight="1">
      <c r="A82" t="s" s="456">
        <f>'Questions'!$A82</f>
        <v>1248</v>
      </c>
      <c r="B82" t="s" s="456">
        <f>LEFT(A82,4)</f>
        <v>3209</v>
      </c>
      <c r="C82" t="s" s="456">
        <f>VLOOKUP($A82,'Questions'!$A$3:$L$333,2,0)&amp;""</f>
        <v>1524</v>
      </c>
      <c r="D82" t="s" s="456">
        <f>VLOOKUP($A82,'Questions'!$A$3:$L$333,11,0)&amp;""</f>
      </c>
      <c r="E82" t="s" s="456">
        <f>VLOOKUP($A82,'Questions'!$A$3:$L$333,12,0)&amp;""</f>
        <v>3210</v>
      </c>
      <c r="F82" t="s" s="456">
        <f>VLOOKUP($A82,'Institution Evaluation'!$A$56:$K$346,3,0)&amp;""</f>
        <v>3149</v>
      </c>
      <c r="G82" t="s" s="456">
        <f>VLOOKUP($A82,'Institution Evaluation'!$A$56:$K$346,7,0)&amp;""</f>
        <v>3143</v>
      </c>
      <c r="H82" t="s" s="456">
        <f>VLOOKUP($A82,'Institution Evaluation'!$A$56:$K$346,8,0)&amp;""</f>
      </c>
      <c r="I82" t="s" s="456">
        <f>VLOOKUP($A82,'Institution Evaluation'!$A$56:$K$346,9,0)&amp;""</f>
        <v>3144</v>
      </c>
      <c r="J82" t="s" s="456">
        <f>VLOOKUP($A82,'Institution Evaluation'!$A$56:$K$346,10,0)&amp;""</f>
      </c>
      <c r="K82" s="457">
        <f>IF($I82="Critical Importance",20,IF($I82="Minor Importance",5,10))</f>
        <v>20</v>
      </c>
      <c r="L82" s="458">
        <f>IF($E82="Not Scored","N/A",IF(AND($D82='Auto Responses'!$J$27,$H82=""),"N/A",IF(AND($D82='Auto Responses'!$J$27,$H82='Auto Responses'!$J$7),1,IF(AND($D82='Auto Responses'!$J$27,$H82='Auto Responses'!$J$8),0,IF(OR($F82=$G82,$H82='Auto Responses'!$J$7),1,0)))))</f>
        <v>0</v>
      </c>
      <c r="M82" t="s" s="456">
        <f>VLOOKUP($A82,'Institution Evaluation'!$A$56:$K$346,10,0)&amp;""</f>
      </c>
      <c r="N82" s="457">
        <f>IF($J82="Critical Importance",1,IF(AND($J82="",$I82="Critical Importance"),1,0))</f>
        <v>1</v>
      </c>
      <c r="O82" s="457">
        <f>IF($E82="Not Scored","N/A",IF($J82="",$K82,IF($J82="Minor Importance",5,IF($J82="Standard Importance",10,IF($J82="Critical Importance",20,0)))))</f>
        <v>20</v>
      </c>
      <c r="P82" s="457">
        <f>IF(OR($O82="N/A",$L82="N/A"),"N/A",$O82*$L82)</f>
        <v>0</v>
      </c>
      <c r="Q82" s="458">
        <f>IF(M82="TRUE",1,0)</f>
        <v>0</v>
      </c>
      <c r="R82" s="458">
        <f>R81+Q82</f>
        <v>0</v>
      </c>
      <c r="S82" s="458">
        <f>IF(Q82=0,0,R82)</f>
        <v>0</v>
      </c>
      <c r="T82" s="458">
        <f>IF(N82=1,1,0)</f>
        <v>1</v>
      </c>
      <c r="U82" s="458">
        <f>U81+T82</f>
        <v>27</v>
      </c>
      <c r="V82" s="458">
        <f>IF(T82=0,0,U82)</f>
        <v>27</v>
      </c>
      <c r="W82" s="160"/>
    </row>
    <row r="83" ht="57" customHeight="1">
      <c r="A83" t="s" s="456">
        <f>'Questions'!$A83</f>
        <v>1249</v>
      </c>
      <c r="B83" t="s" s="456">
        <f>LEFT(A83,4)</f>
        <v>3209</v>
      </c>
      <c r="C83" t="s" s="456">
        <f>VLOOKUP($A83,'Questions'!$A$3:$L$333,2,0)&amp;""</f>
        <v>1527</v>
      </c>
      <c r="D83" t="s" s="456">
        <f>VLOOKUP($A83,'Questions'!$A$3:$L$333,11,0)&amp;""</f>
      </c>
      <c r="E83" t="s" s="456">
        <f>VLOOKUP($A83,'Questions'!$A$3:$L$333,12,0)&amp;""</f>
        <v>3210</v>
      </c>
      <c r="F83" t="s" s="456">
        <f>VLOOKUP($A83,'Institution Evaluation'!$A$56:$K$346,3,0)&amp;""</f>
        <v>3149</v>
      </c>
      <c r="G83" t="s" s="456">
        <f>VLOOKUP($A83,'Institution Evaluation'!$A$56:$K$346,7,0)&amp;""</f>
        <v>3143</v>
      </c>
      <c r="H83" t="s" s="456">
        <f>VLOOKUP($A83,'Institution Evaluation'!$A$56:$K$346,8,0)&amp;""</f>
      </c>
      <c r="I83" t="s" s="456">
        <f>VLOOKUP($A83,'Institution Evaluation'!$A$56:$K$346,9,0)&amp;""</f>
        <v>3144</v>
      </c>
      <c r="J83" t="s" s="456">
        <f>VLOOKUP($A83,'Institution Evaluation'!$A$56:$K$346,10,0)&amp;""</f>
      </c>
      <c r="K83" s="457">
        <f>IF($I83="Critical Importance",20,IF($I83="Minor Importance",5,10))</f>
        <v>20</v>
      </c>
      <c r="L83" s="458">
        <f>IF($E83="Not Scored","N/A",IF(AND($D83='Auto Responses'!$J$27,$H83=""),"N/A",IF(AND($D83='Auto Responses'!$J$27,$H83='Auto Responses'!$J$7),1,IF(AND($D83='Auto Responses'!$J$27,$H83='Auto Responses'!$J$8),0,IF(OR($F83=$G83,$H83='Auto Responses'!$J$7),1,0)))))</f>
        <v>0</v>
      </c>
      <c r="M83" t="s" s="456">
        <f>VLOOKUP($A83,'Institution Evaluation'!$A$56:$K$346,10,0)&amp;""</f>
      </c>
      <c r="N83" s="457">
        <f>IF($J83="Critical Importance",1,IF(AND($J83="",$I83="Critical Importance"),1,0))</f>
        <v>1</v>
      </c>
      <c r="O83" s="457">
        <f>IF($E83="Not Scored","N/A",IF($J83="",$K83,IF($J83="Minor Importance",5,IF($J83="Standard Importance",10,IF($J83="Critical Importance",20,0)))))</f>
        <v>20</v>
      </c>
      <c r="P83" s="457">
        <f>IF(OR($O83="N/A",$L83="N/A"),"N/A",$O83*$L83)</f>
        <v>0</v>
      </c>
      <c r="Q83" s="458">
        <f>IF(M83="TRUE",1,0)</f>
        <v>0</v>
      </c>
      <c r="R83" s="458">
        <f>R82+Q83</f>
        <v>0</v>
      </c>
      <c r="S83" s="458">
        <f>IF(Q83=0,0,R83)</f>
        <v>0</v>
      </c>
      <c r="T83" s="458">
        <f>IF(N83=1,1,0)</f>
        <v>1</v>
      </c>
      <c r="U83" s="458">
        <f>U82+T83</f>
        <v>28</v>
      </c>
      <c r="V83" s="458">
        <f>IF(T83=0,0,U83)</f>
        <v>28</v>
      </c>
      <c r="W83" s="160"/>
    </row>
    <row r="84" ht="57" customHeight="1">
      <c r="A84" t="s" s="456">
        <f>'Questions'!$A84</f>
        <v>1250</v>
      </c>
      <c r="B84" t="s" s="456">
        <f>LEFT(A84,4)</f>
        <v>3209</v>
      </c>
      <c r="C84" t="s" s="456">
        <f>VLOOKUP($A84,'Questions'!$A$3:$L$333,2,0)&amp;""</f>
        <v>1530</v>
      </c>
      <c r="D84" t="s" s="456">
        <f>VLOOKUP($A84,'Questions'!$A$3:$L$333,11,0)&amp;""</f>
      </c>
      <c r="E84" t="s" s="456">
        <f>VLOOKUP($A84,'Questions'!$A$3:$L$333,12,0)&amp;""</f>
        <v>3210</v>
      </c>
      <c r="F84" t="s" s="456">
        <f>VLOOKUP($A84,'Institution Evaluation'!$A$56:$K$346,3,0)&amp;""</f>
        <v>3149</v>
      </c>
      <c r="G84" t="s" s="456">
        <f>VLOOKUP($A84,'Institution Evaluation'!$A$56:$K$346,7,0)&amp;""</f>
        <v>3149</v>
      </c>
      <c r="H84" t="s" s="456">
        <f>VLOOKUP($A84,'Institution Evaluation'!$A$56:$K$346,8,0)&amp;""</f>
      </c>
      <c r="I84" t="s" s="456">
        <f>VLOOKUP($A84,'Institution Evaluation'!$A$56:$K$346,9,0)&amp;""</f>
        <v>3144</v>
      </c>
      <c r="J84" t="s" s="456">
        <f>VLOOKUP($A84,'Institution Evaluation'!$A$56:$K$346,10,0)&amp;""</f>
      </c>
      <c r="K84" s="457">
        <f>IF($I84="Critical Importance",20,IF($I84="Minor Importance",5,10))</f>
        <v>20</v>
      </c>
      <c r="L84" s="458">
        <f>IF($E84="Not Scored","N/A",IF(AND($D84='Auto Responses'!$J$27,$H84=""),"N/A",IF(AND($D84='Auto Responses'!$J$27,$H84='Auto Responses'!$J$7),1,IF(AND($D84='Auto Responses'!$J$27,$H84='Auto Responses'!$J$8),0,IF(OR($F84=$G84,$H84='Auto Responses'!$J$7),1,0)))))</f>
        <v>1</v>
      </c>
      <c r="M84" t="s" s="456">
        <f>VLOOKUP($A84,'Institution Evaluation'!$A$56:$K$346,10,0)&amp;""</f>
      </c>
      <c r="N84" s="457">
        <f>IF($J84="Critical Importance",1,IF(AND($J84="",$I84="Critical Importance"),1,0))</f>
        <v>1</v>
      </c>
      <c r="O84" s="457">
        <f>IF($E84="Not Scored","N/A",IF($J84="",$K84,IF($J84="Minor Importance",5,IF($J84="Standard Importance",10,IF($J84="Critical Importance",20,0)))))</f>
        <v>20</v>
      </c>
      <c r="P84" s="457">
        <f>IF(OR($O84="N/A",$L84="N/A"),"N/A",$O84*$L84)</f>
        <v>20</v>
      </c>
      <c r="Q84" s="458">
        <f>IF(M84="TRUE",1,0)</f>
        <v>0</v>
      </c>
      <c r="R84" s="458">
        <f>R83+Q84</f>
        <v>0</v>
      </c>
      <c r="S84" s="458">
        <f>IF(Q84=0,0,R84)</f>
        <v>0</v>
      </c>
      <c r="T84" s="458">
        <f>IF(N84=1,1,0)</f>
        <v>1</v>
      </c>
      <c r="U84" s="458">
        <f>U83+T84</f>
        <v>29</v>
      </c>
      <c r="V84" s="458">
        <f>IF(T84=0,0,U84)</f>
        <v>29</v>
      </c>
      <c r="W84" s="160"/>
    </row>
    <row r="85" ht="57" customHeight="1">
      <c r="A85" t="s" s="456">
        <f>'Questions'!$A85</f>
        <v>1251</v>
      </c>
      <c r="B85" t="s" s="456">
        <f>LEFT(A85,4)</f>
        <v>3209</v>
      </c>
      <c r="C85" t="s" s="456">
        <f>VLOOKUP($A85,'Questions'!$A$3:$L$333,2,0)&amp;""</f>
        <v>1533</v>
      </c>
      <c r="D85" t="s" s="456">
        <f>VLOOKUP($A85,'Questions'!$A$3:$L$333,11,0)&amp;""</f>
      </c>
      <c r="E85" t="s" s="456">
        <f>VLOOKUP($A85,'Questions'!$A$3:$L$333,12,0)&amp;""</f>
        <v>3210</v>
      </c>
      <c r="F85" t="s" s="456">
        <f>VLOOKUP($A85,'Institution Evaluation'!$A$56:$K$346,3,0)&amp;""</f>
        <v>3149</v>
      </c>
      <c r="G85" t="s" s="456">
        <f>VLOOKUP($A85,'Institution Evaluation'!$A$56:$K$346,7,0)&amp;""</f>
        <v>3149</v>
      </c>
      <c r="H85" t="s" s="456">
        <f>VLOOKUP($A85,'Institution Evaluation'!$A$56:$K$346,8,0)&amp;""</f>
      </c>
      <c r="I85" t="s" s="456">
        <f>VLOOKUP($A85,'Institution Evaluation'!$A$56:$K$346,9,0)&amp;""</f>
        <v>3144</v>
      </c>
      <c r="J85" t="s" s="456">
        <f>VLOOKUP($A85,'Institution Evaluation'!$A$56:$K$346,10,0)&amp;""</f>
      </c>
      <c r="K85" s="457">
        <f>IF($I85="Critical Importance",20,IF($I85="Minor Importance",5,10))</f>
        <v>20</v>
      </c>
      <c r="L85" s="458">
        <f>IF($E85="Not Scored","N/A",IF(AND($D85='Auto Responses'!$J$27,$H85=""),"N/A",IF(AND($D85='Auto Responses'!$J$27,$H85='Auto Responses'!$J$7),1,IF(AND($D85='Auto Responses'!$J$27,$H85='Auto Responses'!$J$8),0,IF(OR($F85=$G85,$H85='Auto Responses'!$J$7),1,0)))))</f>
        <v>1</v>
      </c>
      <c r="M85" t="s" s="456">
        <f>VLOOKUP($A85,'Institution Evaluation'!$A$56:$K$346,10,0)&amp;""</f>
      </c>
      <c r="N85" s="457">
        <f>IF($J85="Critical Importance",1,IF(AND($J85="",$I85="Critical Importance"),1,0))</f>
        <v>1</v>
      </c>
      <c r="O85" s="457">
        <f>IF($E85="Not Scored","N/A",IF($J85="",$K85,IF($J85="Minor Importance",5,IF($J85="Standard Importance",10,IF($J85="Critical Importance",20,0)))))</f>
        <v>20</v>
      </c>
      <c r="P85" s="457">
        <f>IF(OR($O85="N/A",$L85="N/A"),"N/A",$O85*$L85)</f>
        <v>20</v>
      </c>
      <c r="Q85" s="458">
        <f>IF(M85="TRUE",1,0)</f>
        <v>0</v>
      </c>
      <c r="R85" s="458">
        <f>R84+Q85</f>
        <v>0</v>
      </c>
      <c r="S85" s="458">
        <f>IF(Q85=0,0,R85)</f>
        <v>0</v>
      </c>
      <c r="T85" s="458">
        <f>IF(N85=1,1,0)</f>
        <v>1</v>
      </c>
      <c r="U85" s="458">
        <f>U84+T85</f>
        <v>30</v>
      </c>
      <c r="V85" s="458">
        <f>IF(T85=0,0,U85)</f>
        <v>30</v>
      </c>
      <c r="W85" s="160"/>
    </row>
    <row r="86" ht="57" customHeight="1">
      <c r="A86" t="s" s="456">
        <f>'Questions'!$A86</f>
        <v>1252</v>
      </c>
      <c r="B86" t="s" s="456">
        <f>LEFT(A86,4)</f>
        <v>3209</v>
      </c>
      <c r="C86" t="s" s="456">
        <f>VLOOKUP($A86,'Questions'!$A$3:$L$333,2,0)&amp;""</f>
        <v>1536</v>
      </c>
      <c r="D86" t="s" s="456">
        <f>VLOOKUP($A86,'Questions'!$A$3:$L$333,11,0)&amp;""</f>
      </c>
      <c r="E86" t="s" s="456">
        <f>VLOOKUP($A86,'Questions'!$A$3:$L$333,12,0)&amp;""</f>
        <v>3210</v>
      </c>
      <c r="F86" t="s" s="456">
        <f>VLOOKUP($A86,'Institution Evaluation'!$A$56:$K$346,3,0)&amp;""</f>
        <v>3149</v>
      </c>
      <c r="G86" t="s" s="456">
        <f>VLOOKUP($A86,'Institution Evaluation'!$A$56:$K$346,7,0)&amp;""</f>
        <v>3143</v>
      </c>
      <c r="H86" t="s" s="456">
        <f>VLOOKUP($A86,'Institution Evaluation'!$A$56:$K$346,8,0)&amp;""</f>
      </c>
      <c r="I86" t="s" s="456">
        <f>VLOOKUP($A86,'Institution Evaluation'!$A$56:$K$346,9,0)&amp;""</f>
        <v>3144</v>
      </c>
      <c r="J86" t="s" s="456">
        <f>VLOOKUP($A86,'Institution Evaluation'!$A$56:$K$346,10,0)&amp;""</f>
      </c>
      <c r="K86" s="457">
        <f>IF($I86="Critical Importance",20,IF($I86="Minor Importance",5,10))</f>
        <v>20</v>
      </c>
      <c r="L86" s="458">
        <f>IF($E86="Not Scored","N/A",IF(AND($D86='Auto Responses'!$J$27,$H86=""),"N/A",IF(AND($D86='Auto Responses'!$J$27,$H86='Auto Responses'!$J$7),1,IF(AND($D86='Auto Responses'!$J$27,$H86='Auto Responses'!$J$8),0,IF(OR($F86=$G86,$H86='Auto Responses'!$J$7),1,0)))))</f>
        <v>0</v>
      </c>
      <c r="M86" t="s" s="456">
        <f>VLOOKUP($A86,'Institution Evaluation'!$A$56:$K$346,10,0)&amp;""</f>
      </c>
      <c r="N86" s="457">
        <f>IF($J86="Critical Importance",1,IF(AND($J86="",$I86="Critical Importance"),1,0))</f>
        <v>1</v>
      </c>
      <c r="O86" s="457">
        <f>IF($E86="Not Scored","N/A",IF($J86="",$K86,IF($J86="Minor Importance",5,IF($J86="Standard Importance",10,IF($J86="Critical Importance",20,0)))))</f>
        <v>20</v>
      </c>
      <c r="P86" s="457">
        <f>IF(OR($O86="N/A",$L86="N/A"),"N/A",$O86*$L86)</f>
        <v>0</v>
      </c>
      <c r="Q86" s="458">
        <f>IF(M86="TRUE",1,0)</f>
        <v>0</v>
      </c>
      <c r="R86" s="458">
        <f>R85+Q86</f>
        <v>0</v>
      </c>
      <c r="S86" s="458">
        <f>IF(Q86=0,0,R86)</f>
        <v>0</v>
      </c>
      <c r="T86" s="458">
        <f>IF(N86=1,1,0)</f>
        <v>1</v>
      </c>
      <c r="U86" s="458">
        <f>U85+T86</f>
        <v>31</v>
      </c>
      <c r="V86" s="458">
        <f>IF(T86=0,0,U86)</f>
        <v>31</v>
      </c>
      <c r="W86" s="160"/>
    </row>
    <row r="87" ht="114" customHeight="1">
      <c r="A87" t="s" s="456">
        <f>'Questions'!$A87</f>
        <v>1253</v>
      </c>
      <c r="B87" t="s" s="456">
        <f>LEFT(A87,4)</f>
        <v>3209</v>
      </c>
      <c r="C87" t="s" s="456">
        <f>VLOOKUP($A87,'Questions'!$A$3:$L$333,2,0)&amp;""</f>
        <v>1539</v>
      </c>
      <c r="D87" t="s" s="456">
        <f>VLOOKUP($A87,'Questions'!$A$3:$L$333,11,0)&amp;""</f>
      </c>
      <c r="E87" t="s" s="456">
        <f>VLOOKUP($A87,'Questions'!$A$3:$L$333,12,0)&amp;""</f>
        <v>3124</v>
      </c>
      <c r="F87" t="s" s="456">
        <f>VLOOKUP($A87,'Institution Evaluation'!$A$56:$K$346,3,0)&amp;""</f>
      </c>
      <c r="G87" t="s" s="456">
        <f>VLOOKUP($A87,'Institution Evaluation'!$A$56:$K$346,7,0)&amp;""</f>
        <v>3124</v>
      </c>
      <c r="H87" t="s" s="456">
        <f>VLOOKUP($A87,'Institution Evaluation'!$A$56:$K$346,8,0)&amp;""</f>
      </c>
      <c r="I87" t="s" s="456">
        <f>VLOOKUP($A87,'Institution Evaluation'!$A$56:$K$346,9,0)&amp;""</f>
        <v>3144</v>
      </c>
      <c r="J87" t="s" s="456">
        <f>VLOOKUP($A87,'Institution Evaluation'!$A$56:$K$346,10,0)&amp;""</f>
      </c>
      <c r="K87" s="457">
        <f>IF($I87="Critical Importance",20,IF($I87="Minor Importance",5,10))</f>
        <v>20</v>
      </c>
      <c r="L87" t="s" s="372">
        <f>IF($E87="Not Scored","N/A",IF(AND($D87='Auto Responses'!$J$27,$H87=""),"N/A",IF(AND($D87='Auto Responses'!$J$27,$H87='Auto Responses'!$J$7),1,IF(AND($D87='Auto Responses'!$J$27,$H87='Auto Responses'!$J$8),0,IF(OR($F87=$G87,$H87='Auto Responses'!$J$7),1,0)))))</f>
        <v>148</v>
      </c>
      <c r="M87" t="s" s="456">
        <f>VLOOKUP($A87,'Institution Evaluation'!$A$56:$K$346,10,0)&amp;""</f>
      </c>
      <c r="N87" s="457">
        <f>IF($J87="Critical Importance",1,IF(AND($J87="",$I87="Critical Importance"),1,0))</f>
        <v>1</v>
      </c>
      <c r="O87" t="s" s="456">
        <f>IF($E87="Not Scored","N/A",IF($J87="",$K87,IF($J87="Minor Importance",5,IF($J87="Standard Importance",10,IF($J87="Critical Importance",20,0)))))</f>
        <v>148</v>
      </c>
      <c r="P87" t="s" s="456">
        <f>IF(OR($O87="N/A",$L87="N/A"),"N/A",$O87*$L87)</f>
        <v>148</v>
      </c>
      <c r="Q87" s="458">
        <f>IF(M87="TRUE",1,0)</f>
        <v>0</v>
      </c>
      <c r="R87" s="458">
        <f>R86+Q87</f>
        <v>0</v>
      </c>
      <c r="S87" s="458">
        <f>IF(Q87=0,0,R87)</f>
        <v>0</v>
      </c>
      <c r="T87" s="458">
        <f>IF(N87=1,1,0)</f>
        <v>1</v>
      </c>
      <c r="U87" s="458">
        <f>U86+T87</f>
        <v>32</v>
      </c>
      <c r="V87" s="458">
        <f>IF(T87=0,0,U87)</f>
        <v>32</v>
      </c>
      <c r="W87" s="160"/>
    </row>
    <row r="88" ht="57" customHeight="1">
      <c r="A88" t="s" s="456">
        <f>'Questions'!$A88</f>
        <v>1254</v>
      </c>
      <c r="B88" t="s" s="456">
        <f>LEFT(A88,4)</f>
        <v>3209</v>
      </c>
      <c r="C88" t="s" s="456">
        <f>VLOOKUP($A88,'Questions'!$A$3:$L$333,2,0)&amp;""</f>
        <v>1541</v>
      </c>
      <c r="D88" t="s" s="456">
        <f>VLOOKUP($A88,'Questions'!$A$3:$L$333,11,0)&amp;""</f>
      </c>
      <c r="E88" t="s" s="456">
        <f>VLOOKUP($A88,'Questions'!$A$3:$L$333,12,0)&amp;""</f>
        <v>3210</v>
      </c>
      <c r="F88" t="s" s="456">
        <f>VLOOKUP($A88,'Institution Evaluation'!$A$56:$K$346,3,0)&amp;""</f>
      </c>
      <c r="G88" t="s" s="456">
        <f>VLOOKUP($A88,'Institution Evaluation'!$A$56:$K$346,7,0)&amp;""</f>
        <v>3143</v>
      </c>
      <c r="H88" t="s" s="456">
        <f>VLOOKUP($A88,'Institution Evaluation'!$A$56:$K$346,8,0)&amp;""</f>
      </c>
      <c r="I88" t="s" s="456">
        <f>VLOOKUP($A88,'Institution Evaluation'!$A$56:$K$346,9,0)&amp;""</f>
        <v>3144</v>
      </c>
      <c r="J88" t="s" s="456">
        <f>VLOOKUP($A88,'Institution Evaluation'!$A$56:$K$346,10,0)&amp;""</f>
      </c>
      <c r="K88" s="457">
        <f>IF($I88="Critical Importance",20,IF($I88="Minor Importance",5,10))</f>
        <v>20</v>
      </c>
      <c r="L88" s="458">
        <f>IF($E88="Not Scored","N/A",IF(AND($D88='Auto Responses'!$J$27,$H88=""),"N/A",IF(AND($D88='Auto Responses'!$J$27,$H88='Auto Responses'!$J$7),1,IF(AND($D88='Auto Responses'!$J$27,$H88='Auto Responses'!$J$8),0,IF(OR($F88=$G88,$H88='Auto Responses'!$J$7),1,0)))))</f>
        <v>0</v>
      </c>
      <c r="M88" t="s" s="456">
        <f>VLOOKUP($A88,'Institution Evaluation'!$A$56:$K$346,10,0)&amp;""</f>
      </c>
      <c r="N88" s="457">
        <f>IF($J88="Critical Importance",1,IF(AND($J88="",$I88="Critical Importance"),1,0))</f>
        <v>1</v>
      </c>
      <c r="O88" s="457">
        <f>IF($E88="Not Scored","N/A",IF($J88="",$K88,IF($J88="Minor Importance",5,IF($J88="Standard Importance",10,IF($J88="Critical Importance",20,0)))))</f>
        <v>20</v>
      </c>
      <c r="P88" s="457">
        <f>IF(OR($O88="N/A",$L88="N/A"),"N/A",$O88*$L88)</f>
        <v>0</v>
      </c>
      <c r="Q88" s="458">
        <f>IF(M88="TRUE",1,0)</f>
        <v>0</v>
      </c>
      <c r="R88" s="458">
        <f>R87+Q88</f>
        <v>0</v>
      </c>
      <c r="S88" s="458">
        <f>IF(Q88=0,0,R88)</f>
        <v>0</v>
      </c>
      <c r="T88" s="458">
        <f>IF(N88=1,1,0)</f>
        <v>1</v>
      </c>
      <c r="U88" s="458">
        <f>U87+T88</f>
        <v>33</v>
      </c>
      <c r="V88" s="458">
        <f>IF(T88=0,0,U88)</f>
        <v>33</v>
      </c>
      <c r="W88" s="160"/>
    </row>
    <row r="89" ht="57" customHeight="1">
      <c r="A89" t="s" s="456">
        <f>'Questions'!$A89</f>
        <v>3211</v>
      </c>
      <c r="B89" t="s" s="456">
        <f>LEFT(A89,4)</f>
        <v>3209</v>
      </c>
      <c r="C89" t="s" s="456">
        <f>VLOOKUP($A89,'Questions'!$A$3:$L$333,2,0)&amp;""</f>
        <v>1544</v>
      </c>
      <c r="D89" t="s" s="456">
        <f>VLOOKUP($A89,'Questions'!$A$3:$L$333,11,0)&amp;""</f>
      </c>
      <c r="E89" t="s" s="456">
        <f>VLOOKUP($A89,'Questions'!$A$3:$L$333,12,0)&amp;""</f>
        <v>3210</v>
      </c>
      <c r="F89" t="s" s="456">
        <f>VLOOKUP($A89,'Institution Evaluation'!$A$56:$K$346,3,0)&amp;""</f>
      </c>
      <c r="G89" t="s" s="456">
        <f>VLOOKUP($A89,'Institution Evaluation'!$A$56:$K$346,7,0)&amp;""</f>
        <v>3143</v>
      </c>
      <c r="H89" t="s" s="456">
        <f>VLOOKUP($A89,'Institution Evaluation'!$A$56:$K$346,8,0)&amp;""</f>
      </c>
      <c r="I89" t="s" s="456">
        <f>VLOOKUP($A89,'Institution Evaluation'!$A$56:$K$346,9,0)&amp;""</f>
        <v>3165</v>
      </c>
      <c r="J89" t="s" s="456">
        <f>VLOOKUP($A89,'Institution Evaluation'!$A$56:$K$346,10,0)&amp;""</f>
      </c>
      <c r="K89" s="457">
        <f>IF($I89="Critical Importance",20,IF($I89="Minor Importance",5,10))</f>
        <v>10</v>
      </c>
      <c r="L89" s="458">
        <f>IF($E89="Not Scored","N/A",IF(AND($D89='Auto Responses'!$J$27,$H89=""),"N/A",IF(AND($D89='Auto Responses'!$J$27,$H89='Auto Responses'!$J$7),1,IF(AND($D89='Auto Responses'!$J$27,$H89='Auto Responses'!$J$8),0,IF(OR($F89=$G89,$H89='Auto Responses'!$J$7),1,0)))))</f>
        <v>0</v>
      </c>
      <c r="M89" t="s" s="456">
        <f>VLOOKUP($A89,'Institution Evaluation'!$A$56:$K$346,10,0)&amp;""</f>
      </c>
      <c r="N89" s="457">
        <f>IF($J89="Critical Importance",1,IF(AND($J89="",$I89="Critical Importance"),1,0))</f>
        <v>0</v>
      </c>
      <c r="O89" s="457">
        <f>IF($E89="Not Scored","N/A",IF($J89="",$K89,IF($J89="Minor Importance",5,IF($J89="Standard Importance",10,IF($J89="Critical Importance",20,0)))))</f>
        <v>10</v>
      </c>
      <c r="P89" s="457">
        <f>IF(OR($O89="N/A",$L89="N/A"),"N/A",$O89*$L89)</f>
        <v>0</v>
      </c>
      <c r="Q89" s="458">
        <f>IF(M89="TRUE",1,0)</f>
        <v>0</v>
      </c>
      <c r="R89" s="458">
        <f>R88+Q89</f>
        <v>0</v>
      </c>
      <c r="S89" s="458">
        <f>IF(Q89=0,0,R89)</f>
        <v>0</v>
      </c>
      <c r="T89" s="458">
        <f>IF(N89=1,1,0)</f>
        <v>0</v>
      </c>
      <c r="U89" s="458">
        <f>U88+T89</f>
        <v>33</v>
      </c>
      <c r="V89" s="458">
        <f>IF(T89=0,0,U89)</f>
        <v>0</v>
      </c>
      <c r="W89" s="160"/>
    </row>
    <row r="90" ht="57" customHeight="1">
      <c r="A90" t="s" s="456">
        <f>'Questions'!$A90</f>
        <v>3212</v>
      </c>
      <c r="B90" t="s" s="456">
        <f>LEFT(A90,4)</f>
        <v>3209</v>
      </c>
      <c r="C90" t="s" s="456">
        <f>VLOOKUP($A90,'Questions'!$A$3:$L$333,2,0)&amp;""</f>
        <v>1547</v>
      </c>
      <c r="D90" t="s" s="456">
        <f>VLOOKUP($A90,'Questions'!$A$3:$L$333,11,0)&amp;""</f>
      </c>
      <c r="E90" t="s" s="456">
        <f>VLOOKUP($A90,'Questions'!$A$3:$L$333,12,0)&amp;""</f>
        <v>3210</v>
      </c>
      <c r="F90" t="s" s="456">
        <f>VLOOKUP($A90,'Institution Evaluation'!$A$56:$K$346,3,0)&amp;""</f>
      </c>
      <c r="G90" t="s" s="456">
        <f>VLOOKUP($A90,'Institution Evaluation'!$A$56:$K$346,7,0)&amp;""</f>
        <v>3143</v>
      </c>
      <c r="H90" t="s" s="456">
        <f>VLOOKUP($A90,'Institution Evaluation'!$A$56:$K$346,8,0)&amp;""</f>
      </c>
      <c r="I90" t="s" s="456">
        <f>VLOOKUP($A90,'Institution Evaluation'!$A$56:$K$346,9,0)&amp;""</f>
        <v>3165</v>
      </c>
      <c r="J90" t="s" s="456">
        <f>VLOOKUP($A90,'Institution Evaluation'!$A$56:$K$346,10,0)&amp;""</f>
      </c>
      <c r="K90" s="457">
        <f>IF($I90="Critical Importance",20,IF($I90="Minor Importance",5,10))</f>
        <v>10</v>
      </c>
      <c r="L90" s="458">
        <f>IF($E90="Not Scored","N/A",IF(AND($D90='Auto Responses'!$J$27,$H90=""),"N/A",IF(AND($D90='Auto Responses'!$J$27,$H90='Auto Responses'!$J$7),1,IF(AND($D90='Auto Responses'!$J$27,$H90='Auto Responses'!$J$8),0,IF(OR($F90=$G90,$H90='Auto Responses'!$J$7),1,0)))))</f>
        <v>0</v>
      </c>
      <c r="M90" t="s" s="456">
        <f>VLOOKUP($A90,'Institution Evaluation'!$A$56:$K$346,10,0)&amp;""</f>
      </c>
      <c r="N90" s="457">
        <f>IF($J90="Critical Importance",1,IF(AND($J90="",$I90="Critical Importance"),1,0))</f>
        <v>0</v>
      </c>
      <c r="O90" s="457">
        <f>IF($E90="Not Scored","N/A",IF($J90="",$K90,IF($J90="Minor Importance",5,IF($J90="Standard Importance",10,IF($J90="Critical Importance",20,0)))))</f>
        <v>10</v>
      </c>
      <c r="P90" s="457">
        <f>IF(OR($O90="N/A",$L90="N/A"),"N/A",$O90*$L90)</f>
        <v>0</v>
      </c>
      <c r="Q90" s="458">
        <f>IF(M90="TRUE",1,0)</f>
        <v>0</v>
      </c>
      <c r="R90" s="458">
        <f>R89+Q90</f>
        <v>0</v>
      </c>
      <c r="S90" s="458">
        <f>IF(Q90=0,0,R90)</f>
        <v>0</v>
      </c>
      <c r="T90" s="458">
        <f>IF(N90=1,1,0)</f>
        <v>0</v>
      </c>
      <c r="U90" s="458">
        <f>U89+T90</f>
        <v>33</v>
      </c>
      <c r="V90" s="458">
        <f>IF(T90=0,0,U90)</f>
        <v>0</v>
      </c>
      <c r="W90" s="160"/>
    </row>
    <row r="91" ht="57" customHeight="1">
      <c r="A91" t="s" s="456">
        <f>'Questions'!$A91</f>
        <v>3213</v>
      </c>
      <c r="B91" t="s" s="456">
        <f>LEFT(A91,4)</f>
        <v>3209</v>
      </c>
      <c r="C91" t="s" s="456">
        <f>VLOOKUP($A91,'Questions'!$A$3:$L$333,2,0)&amp;""</f>
        <v>1550</v>
      </c>
      <c r="D91" t="s" s="456">
        <f>VLOOKUP($A91,'Questions'!$A$3:$L$333,11,0)&amp;""</f>
      </c>
      <c r="E91" t="s" s="456">
        <f>VLOOKUP($A91,'Questions'!$A$3:$L$333,12,0)&amp;""</f>
        <v>3210</v>
      </c>
      <c r="F91" t="s" s="456">
        <f>VLOOKUP($A91,'Institution Evaluation'!$A$56:$K$346,3,0)&amp;""</f>
      </c>
      <c r="G91" t="s" s="456">
        <f>VLOOKUP($A91,'Institution Evaluation'!$A$56:$K$346,7,0)&amp;""</f>
        <v>3143</v>
      </c>
      <c r="H91" t="s" s="456">
        <f>VLOOKUP($A91,'Institution Evaluation'!$A$56:$K$346,8,0)&amp;""</f>
      </c>
      <c r="I91" t="s" s="456">
        <f>VLOOKUP($A91,'Institution Evaluation'!$A$56:$K$346,9,0)&amp;""</f>
        <v>3165</v>
      </c>
      <c r="J91" t="s" s="456">
        <f>VLOOKUP($A91,'Institution Evaluation'!$A$56:$K$346,10,0)&amp;""</f>
      </c>
      <c r="K91" s="457">
        <f>IF($I91="Critical Importance",20,IF($I91="Minor Importance",5,10))</f>
        <v>10</v>
      </c>
      <c r="L91" s="458">
        <f>IF($E91="Not Scored","N/A",IF(AND($D91='Auto Responses'!$J$27,$H91=""),"N/A",IF(AND($D91='Auto Responses'!$J$27,$H91='Auto Responses'!$J$7),1,IF(AND($D91='Auto Responses'!$J$27,$H91='Auto Responses'!$J$8),0,IF(OR($F91=$G91,$H91='Auto Responses'!$J$7),1,0)))))</f>
        <v>0</v>
      </c>
      <c r="M91" t="s" s="456">
        <f>VLOOKUP($A91,'Institution Evaluation'!$A$56:$K$346,10,0)&amp;""</f>
      </c>
      <c r="N91" s="457">
        <f>IF($J91="Critical Importance",1,IF(AND($J91="",$I91="Critical Importance"),1,0))</f>
        <v>0</v>
      </c>
      <c r="O91" s="457">
        <f>IF($E91="Not Scored","N/A",IF($J91="",$K91,IF($J91="Minor Importance",5,IF($J91="Standard Importance",10,IF($J91="Critical Importance",20,0)))))</f>
        <v>10</v>
      </c>
      <c r="P91" s="457">
        <f>IF(OR($O91="N/A",$L91="N/A"),"N/A",$O91*$L91)</f>
        <v>0</v>
      </c>
      <c r="Q91" s="458">
        <f>IF(M91="TRUE",1,0)</f>
        <v>0</v>
      </c>
      <c r="R91" s="458">
        <f>R90+Q91</f>
        <v>0</v>
      </c>
      <c r="S91" s="458">
        <f>IF(Q91=0,0,R91)</f>
        <v>0</v>
      </c>
      <c r="T91" s="458">
        <f>IF(N91=1,1,0)</f>
        <v>0</v>
      </c>
      <c r="U91" s="458">
        <f>U90+T91</f>
        <v>33</v>
      </c>
      <c r="V91" s="458">
        <f>IF(T91=0,0,U91)</f>
        <v>0</v>
      </c>
      <c r="W91" s="160"/>
    </row>
    <row r="92" ht="57" customHeight="1">
      <c r="A92" t="s" s="456">
        <f>'Questions'!$A92</f>
        <v>3214</v>
      </c>
      <c r="B92" t="s" s="456">
        <f>LEFT(A92,4)</f>
        <v>3209</v>
      </c>
      <c r="C92" t="s" s="456">
        <f>VLOOKUP($A92,'Questions'!$A$3:$L$333,2,0)&amp;""</f>
        <v>1553</v>
      </c>
      <c r="D92" t="s" s="456">
        <f>VLOOKUP($A92,'Questions'!$A$3:$L$333,11,0)&amp;""</f>
      </c>
      <c r="E92" t="s" s="456">
        <f>VLOOKUP($A92,'Questions'!$A$3:$L$333,12,0)&amp;""</f>
        <v>3210</v>
      </c>
      <c r="F92" t="s" s="456">
        <f>VLOOKUP($A92,'Institution Evaluation'!$A$56:$K$346,3,0)&amp;""</f>
      </c>
      <c r="G92" t="s" s="456">
        <f>VLOOKUP($A92,'Institution Evaluation'!$A$56:$K$346,7,0)&amp;""</f>
        <v>3143</v>
      </c>
      <c r="H92" t="s" s="456">
        <f>VLOOKUP($A92,'Institution Evaluation'!$A$56:$K$346,8,0)&amp;""</f>
      </c>
      <c r="I92" t="s" s="456">
        <f>VLOOKUP($A92,'Institution Evaluation'!$A$56:$K$346,9,0)&amp;""</f>
        <v>3146</v>
      </c>
      <c r="J92" t="s" s="456">
        <f>VLOOKUP($A92,'Institution Evaluation'!$A$56:$K$346,10,0)&amp;""</f>
      </c>
      <c r="K92" s="457">
        <f>IF($I92="Critical Importance",20,IF($I92="Minor Importance",5,10))</f>
        <v>5</v>
      </c>
      <c r="L92" s="458">
        <f>IF($E92="Not Scored","N/A",IF(AND($D92='Auto Responses'!$J$27,$H92=""),"N/A",IF(AND($D92='Auto Responses'!$J$27,$H92='Auto Responses'!$J$7),1,IF(AND($D92='Auto Responses'!$J$27,$H92='Auto Responses'!$J$8),0,IF(OR($F92=$G92,$H92='Auto Responses'!$J$7),1,0)))))</f>
        <v>0</v>
      </c>
      <c r="M92" t="s" s="456">
        <f>VLOOKUP($A92,'Institution Evaluation'!$A$56:$K$346,10,0)&amp;""</f>
      </c>
      <c r="N92" s="457">
        <f>IF($J92="Critical Importance",1,IF(AND($J92="",$I92="Critical Importance"),1,0))</f>
        <v>0</v>
      </c>
      <c r="O92" s="457">
        <f>IF($E92="Not Scored","N/A",IF($J92="",$K92,IF($J92="Minor Importance",5,IF($J92="Standard Importance",10,IF($J92="Critical Importance",20,0)))))</f>
        <v>5</v>
      </c>
      <c r="P92" s="457">
        <f>IF(OR($O92="N/A",$L92="N/A"),"N/A",$O92*$L92)</f>
        <v>0</v>
      </c>
      <c r="Q92" s="458">
        <f>IF(M92="TRUE",1,0)</f>
        <v>0</v>
      </c>
      <c r="R92" s="458">
        <f>R91+Q92</f>
        <v>0</v>
      </c>
      <c r="S92" s="458">
        <f>IF(Q92=0,0,R92)</f>
        <v>0</v>
      </c>
      <c r="T92" s="458">
        <f>IF(N92=1,1,0)</f>
        <v>0</v>
      </c>
      <c r="U92" s="458">
        <f>U91+T92</f>
        <v>33</v>
      </c>
      <c r="V92" s="458">
        <f>IF(T92=0,0,U92)</f>
        <v>0</v>
      </c>
      <c r="W92" s="160"/>
    </row>
    <row r="93" ht="57" customHeight="1">
      <c r="A93" t="s" s="456">
        <f>'Questions'!$A93</f>
        <v>3215</v>
      </c>
      <c r="B93" t="s" s="456">
        <f>LEFT(A93,4)</f>
        <v>3209</v>
      </c>
      <c r="C93" t="s" s="456">
        <f>VLOOKUP($A93,'Questions'!$A$3:$L$333,2,0)&amp;""</f>
        <v>1554</v>
      </c>
      <c r="D93" t="s" s="456">
        <f>VLOOKUP($A93,'Questions'!$A$3:$L$333,11,0)&amp;""</f>
      </c>
      <c r="E93" t="s" s="456">
        <f>VLOOKUP($A93,'Questions'!$A$3:$L$333,12,0)&amp;""</f>
        <v>3210</v>
      </c>
      <c r="F93" t="s" s="456">
        <f>VLOOKUP($A93,'Institution Evaluation'!$A$56:$K$346,3,0)&amp;""</f>
      </c>
      <c r="G93" t="s" s="456">
        <f>VLOOKUP($A93,'Institution Evaluation'!$A$56:$K$346,7,0)&amp;""</f>
        <v>3143</v>
      </c>
      <c r="H93" t="s" s="456">
        <f>VLOOKUP($A93,'Institution Evaluation'!$A$56:$K$346,8,0)&amp;""</f>
      </c>
      <c r="I93" t="s" s="456">
        <f>VLOOKUP($A93,'Institution Evaluation'!$A$56:$K$346,9,0)&amp;""</f>
        <v>3146</v>
      </c>
      <c r="J93" t="s" s="456">
        <f>VLOOKUP($A93,'Institution Evaluation'!$A$56:$K$346,10,0)&amp;""</f>
      </c>
      <c r="K93" s="457">
        <f>IF($I93="Critical Importance",20,IF($I93="Minor Importance",5,10))</f>
        <v>5</v>
      </c>
      <c r="L93" s="458">
        <f>IF($E93="Not Scored","N/A",IF(AND($D93='Auto Responses'!$J$27,$H93=""),"N/A",IF(AND($D93='Auto Responses'!$J$27,$H93='Auto Responses'!$J$7),1,IF(AND($D93='Auto Responses'!$J$27,$H93='Auto Responses'!$J$8),0,IF(OR($F93=$G93,$H93='Auto Responses'!$J$7),1,0)))))</f>
        <v>0</v>
      </c>
      <c r="M93" t="s" s="456">
        <f>VLOOKUP($A93,'Institution Evaluation'!$A$56:$K$346,10,0)&amp;""</f>
      </c>
      <c r="N93" s="457">
        <f>IF($J93="Critical Importance",1,IF(AND($J93="",$I93="Critical Importance"),1,0))</f>
        <v>0</v>
      </c>
      <c r="O93" s="457">
        <f>IF($E93="Not Scored","N/A",IF($J93="",$K93,IF($J93="Minor Importance",5,IF($J93="Standard Importance",10,IF($J93="Critical Importance",20,0)))))</f>
        <v>5</v>
      </c>
      <c r="P93" s="457">
        <f>IF(OR($O93="N/A",$L93="N/A"),"N/A",$O93*$L93)</f>
        <v>0</v>
      </c>
      <c r="Q93" s="458">
        <f>IF(M93="TRUE",1,0)</f>
        <v>0</v>
      </c>
      <c r="R93" s="458">
        <f>R92+Q93</f>
        <v>0</v>
      </c>
      <c r="S93" s="458">
        <f>IF(Q93=0,0,R93)</f>
        <v>0</v>
      </c>
      <c r="T93" s="458">
        <f>IF(N93=1,1,0)</f>
        <v>0</v>
      </c>
      <c r="U93" s="458">
        <f>U92+T93</f>
        <v>33</v>
      </c>
      <c r="V93" s="458">
        <f>IF(T93=0,0,U93)</f>
        <v>0</v>
      </c>
      <c r="W93" s="160"/>
    </row>
    <row r="94" ht="57" customHeight="1">
      <c r="A94" t="s" s="456">
        <f>'Questions'!$A94</f>
        <v>3216</v>
      </c>
      <c r="B94" t="s" s="456">
        <f>LEFT(A94,4)</f>
        <v>3209</v>
      </c>
      <c r="C94" t="s" s="456">
        <f>VLOOKUP($A94,'Questions'!$A$3:$L$333,2,0)&amp;""</f>
        <v>1556</v>
      </c>
      <c r="D94" t="s" s="456">
        <f>VLOOKUP($A94,'Questions'!$A$3:$L$333,11,0)&amp;""</f>
      </c>
      <c r="E94" t="s" s="456">
        <f>VLOOKUP($A94,'Questions'!$A$3:$L$333,12,0)&amp;""</f>
        <v>3210</v>
      </c>
      <c r="F94" t="s" s="456">
        <f>VLOOKUP($A94,'Institution Evaluation'!$A$56:$K$346,3,0)&amp;""</f>
      </c>
      <c r="G94" t="s" s="456">
        <f>VLOOKUP($A94,'Institution Evaluation'!$A$56:$K$346,7,0)&amp;""</f>
        <v>3143</v>
      </c>
      <c r="H94" t="s" s="456">
        <f>VLOOKUP($A94,'Institution Evaluation'!$A$56:$K$346,8,0)&amp;""</f>
      </c>
      <c r="I94" t="s" s="456">
        <f>VLOOKUP($A94,'Institution Evaluation'!$A$56:$K$346,9,0)&amp;""</f>
        <v>3146</v>
      </c>
      <c r="J94" t="s" s="456">
        <f>VLOOKUP($A94,'Institution Evaluation'!$A$56:$K$346,10,0)&amp;""</f>
      </c>
      <c r="K94" s="457">
        <f>IF($I94="Critical Importance",20,IF($I94="Minor Importance",5,10))</f>
        <v>5</v>
      </c>
      <c r="L94" s="458">
        <f>IF($E94="Not Scored","N/A",IF(AND($D94='Auto Responses'!$J$27,$H94=""),"N/A",IF(AND($D94='Auto Responses'!$J$27,$H94='Auto Responses'!$J$7),1,IF(AND($D94='Auto Responses'!$J$27,$H94='Auto Responses'!$J$8),0,IF(OR($F94=$G94,$H94='Auto Responses'!$J$7),1,0)))))</f>
        <v>0</v>
      </c>
      <c r="M94" t="s" s="456">
        <f>VLOOKUP($A94,'Institution Evaluation'!$A$56:$K$346,10,0)&amp;""</f>
      </c>
      <c r="N94" s="457">
        <f>IF($J94="Critical Importance",1,IF(AND($J94="",$I94="Critical Importance"),1,0))</f>
        <v>0</v>
      </c>
      <c r="O94" s="457">
        <f>IF($E94="Not Scored","N/A",IF($J94="",$K94,IF($J94="Minor Importance",5,IF($J94="Standard Importance",10,IF($J94="Critical Importance",20,0)))))</f>
        <v>5</v>
      </c>
      <c r="P94" s="457">
        <f>IF(OR($O94="N/A",$L94="N/A"),"N/A",$O94*$L94)</f>
        <v>0</v>
      </c>
      <c r="Q94" s="458">
        <f>IF(M94="TRUE",1,0)</f>
        <v>0</v>
      </c>
      <c r="R94" s="458">
        <f>R93+Q94</f>
        <v>0</v>
      </c>
      <c r="S94" s="458">
        <f>IF(Q94=0,0,R94)</f>
        <v>0</v>
      </c>
      <c r="T94" s="458">
        <f>IF(N94=1,1,0)</f>
        <v>0</v>
      </c>
      <c r="U94" s="458">
        <f>U93+T94</f>
        <v>33</v>
      </c>
      <c r="V94" s="458">
        <f>IF(T94=0,0,U94)</f>
        <v>0</v>
      </c>
      <c r="W94" s="160"/>
    </row>
    <row r="95" ht="57" customHeight="1">
      <c r="A95" t="s" s="456">
        <f>'Questions'!$A95</f>
        <v>3217</v>
      </c>
      <c r="B95" t="s" s="456">
        <f>LEFT(A95,4)</f>
        <v>3209</v>
      </c>
      <c r="C95" t="s" s="456">
        <f>VLOOKUP($A95,'Questions'!$A$3:$L$333,2,0)&amp;""</f>
        <v>1559</v>
      </c>
      <c r="D95" t="s" s="456">
        <f>VLOOKUP($A95,'Questions'!$A$3:$L$333,11,0)&amp;""</f>
      </c>
      <c r="E95" t="s" s="456">
        <f>VLOOKUP($A95,'Questions'!$A$3:$L$333,12,0)&amp;""</f>
        <v>3210</v>
      </c>
      <c r="F95" t="s" s="456">
        <f>VLOOKUP($A95,'Institution Evaluation'!$A$56:$K$346,3,0)&amp;""</f>
        <v>3149</v>
      </c>
      <c r="G95" t="s" s="456">
        <f>VLOOKUP($A95,'Institution Evaluation'!$A$56:$K$346,7,0)&amp;""</f>
        <v>3143</v>
      </c>
      <c r="H95" t="s" s="456">
        <f>VLOOKUP($A95,'Institution Evaluation'!$A$56:$K$346,8,0)&amp;""</f>
      </c>
      <c r="I95" t="s" s="456">
        <f>VLOOKUP($A95,'Institution Evaluation'!$A$56:$K$346,9,0)&amp;""</f>
        <v>3146</v>
      </c>
      <c r="J95" t="s" s="456">
        <f>VLOOKUP($A95,'Institution Evaluation'!$A$56:$K$346,10,0)&amp;""</f>
      </c>
      <c r="K95" s="457">
        <f>IF($I95="Critical Importance",20,IF($I95="Minor Importance",5,10))</f>
        <v>5</v>
      </c>
      <c r="L95" s="458">
        <f>IF($E95="Not Scored","N/A",IF(AND($D95='Auto Responses'!$J$27,$H95=""),"N/A",IF(AND($D95='Auto Responses'!$J$27,$H95='Auto Responses'!$J$7),1,IF(AND($D95='Auto Responses'!$J$27,$H95='Auto Responses'!$J$8),0,IF(OR($F95=$G95,$H95='Auto Responses'!$J$7),1,0)))))</f>
        <v>0</v>
      </c>
      <c r="M95" t="s" s="456">
        <f>VLOOKUP($A95,'Institution Evaluation'!$A$56:$K$346,10,0)&amp;""</f>
      </c>
      <c r="N95" s="457">
        <f>IF($J95="Critical Importance",1,IF(AND($J95="",$I95="Critical Importance"),1,0))</f>
        <v>0</v>
      </c>
      <c r="O95" s="457">
        <f>IF($E95="Not Scored","N/A",IF($J95="",$K95,IF($J95="Minor Importance",5,IF($J95="Standard Importance",10,IF($J95="Critical Importance",20,0)))))</f>
        <v>5</v>
      </c>
      <c r="P95" s="457">
        <f>IF(OR($O95="N/A",$L95="N/A"),"N/A",$O95*$L95)</f>
        <v>0</v>
      </c>
      <c r="Q95" s="458">
        <f>IF(M95="TRUE",1,0)</f>
        <v>0</v>
      </c>
      <c r="R95" s="458">
        <f>R94+Q95</f>
        <v>0</v>
      </c>
      <c r="S95" s="458">
        <f>IF(Q95=0,0,R95)</f>
        <v>0</v>
      </c>
      <c r="T95" s="458">
        <f>IF(N95=1,1,0)</f>
        <v>0</v>
      </c>
      <c r="U95" s="458">
        <f>U94+T95</f>
        <v>33</v>
      </c>
      <c r="V95" s="458">
        <f>IF(T95=0,0,U95)</f>
        <v>0</v>
      </c>
      <c r="W95" s="160"/>
    </row>
    <row r="96" ht="57" customHeight="1">
      <c r="A96" t="s" s="456">
        <f>'Questions'!$A96</f>
        <v>1255</v>
      </c>
      <c r="B96" t="s" s="456">
        <f>LEFT(A96,4)</f>
        <v>3218</v>
      </c>
      <c r="C96" t="s" s="456">
        <f>VLOOKUP($A96,'Questions'!$A$3:$L$333,2,0)&amp;""</f>
        <v>1562</v>
      </c>
      <c r="D96" t="s" s="456">
        <f>VLOOKUP($A96,'Questions'!$A$3:$L$333,11,0)&amp;""</f>
      </c>
      <c r="E96" t="s" s="456">
        <f>VLOOKUP($A96,'Questions'!$A$3:$L$333,12,0)&amp;""</f>
        <v>3163</v>
      </c>
      <c r="F96" t="s" s="456">
        <f>VLOOKUP($A96,'Institution Evaluation'!$A$56:$K$346,3,0)&amp;""</f>
        <v>3149</v>
      </c>
      <c r="G96" t="s" s="456">
        <f>VLOOKUP($A96,'Institution Evaluation'!$A$56:$K$346,7,0)&amp;""</f>
        <v>3143</v>
      </c>
      <c r="H96" t="s" s="456">
        <f>VLOOKUP($A96,'Institution Evaluation'!$A$56:$K$346,8,0)&amp;""</f>
      </c>
      <c r="I96" t="s" s="456">
        <f>VLOOKUP($A96,'Institution Evaluation'!$A$56:$K$346,9,0)&amp;""</f>
        <v>3144</v>
      </c>
      <c r="J96" t="s" s="456">
        <f>VLOOKUP($A96,'Institution Evaluation'!$A$56:$K$346,10,0)&amp;""</f>
      </c>
      <c r="K96" s="457">
        <f>IF($I96="Critical Importance",20,IF($I96="Minor Importance",5,10))</f>
        <v>20</v>
      </c>
      <c r="L96" s="458">
        <f>IF($E96="Not Scored","N/A",IF(AND($D96='Auto Responses'!$J$27,$H96=""),"N/A",IF(AND($D96='Auto Responses'!$J$27,$H96='Auto Responses'!$J$7),1,IF(AND($D96='Auto Responses'!$J$27,$H96='Auto Responses'!$J$8),0,IF(OR($F96=$G96,$H96='Auto Responses'!$J$7),1,0)))))</f>
        <v>0</v>
      </c>
      <c r="M96" t="s" s="456">
        <f>VLOOKUP($A96,'Institution Evaluation'!$A$56:$K$346,10,0)&amp;""</f>
      </c>
      <c r="N96" s="457">
        <f>IF($J96="Critical Importance",1,IF(AND($J96="",$I96="Critical Importance"),1,0))</f>
        <v>1</v>
      </c>
      <c r="O96" s="457">
        <f>IF($E96="Not Scored","N/A",IF($J96="",$K96,IF($J96="Minor Importance",5,IF($J96="Standard Importance",10,IF($J96="Critical Importance",20,0)))))</f>
        <v>20</v>
      </c>
      <c r="P96" s="457">
        <f>IF(OR($O96="N/A",$L96="N/A"),"N/A",$O96*$L96)</f>
        <v>0</v>
      </c>
      <c r="Q96" s="458">
        <f>IF(M96="TRUE",1,0)</f>
        <v>0</v>
      </c>
      <c r="R96" s="458">
        <f>R95+Q96</f>
        <v>0</v>
      </c>
      <c r="S96" s="458">
        <f>IF(Q96=0,0,R96)</f>
        <v>0</v>
      </c>
      <c r="T96" s="458">
        <f>IF(N96=1,1,0)</f>
        <v>1</v>
      </c>
      <c r="U96" s="458">
        <f>U95+T96</f>
        <v>34</v>
      </c>
      <c r="V96" s="458">
        <f>IF(T96=0,0,U96)</f>
        <v>34</v>
      </c>
      <c r="W96" s="160"/>
    </row>
    <row r="97" ht="57" customHeight="1">
      <c r="A97" t="s" s="456">
        <f>'Questions'!$A97</f>
        <v>1256</v>
      </c>
      <c r="B97" t="s" s="456">
        <f>LEFT(A97,4)</f>
        <v>3218</v>
      </c>
      <c r="C97" t="s" s="456">
        <f>VLOOKUP($A97,'Questions'!$A$3:$L$333,2,0)&amp;""</f>
        <v>1565</v>
      </c>
      <c r="D97" t="s" s="456">
        <f>VLOOKUP($A97,'Questions'!$A$3:$L$333,11,0)&amp;""</f>
      </c>
      <c r="E97" t="s" s="456">
        <f>VLOOKUP($A97,'Questions'!$A$3:$L$333,12,0)&amp;""</f>
        <v>3163</v>
      </c>
      <c r="F97" t="s" s="456">
        <f>VLOOKUP($A97,'Institution Evaluation'!$A$56:$K$346,3,0)&amp;""</f>
        <v>3207</v>
      </c>
      <c r="G97" t="s" s="456">
        <f>VLOOKUP($A97,'Institution Evaluation'!$A$56:$K$346,7,0)&amp;""</f>
        <v>3143</v>
      </c>
      <c r="H97" t="s" s="456">
        <f>VLOOKUP($A97,'Institution Evaluation'!$A$56:$K$346,8,0)&amp;""</f>
      </c>
      <c r="I97" t="s" s="456">
        <f>VLOOKUP($A97,'Institution Evaluation'!$A$56:$K$346,9,0)&amp;""</f>
        <v>3144</v>
      </c>
      <c r="J97" t="s" s="456">
        <f>VLOOKUP($A97,'Institution Evaluation'!$A$56:$K$346,10,0)&amp;""</f>
      </c>
      <c r="K97" s="457">
        <f>IF($I97="Critical Importance",20,IF($I97="Minor Importance",5,10))</f>
        <v>20</v>
      </c>
      <c r="L97" s="458">
        <f>IF($E97="Not Scored","N/A",IF(AND($D97='Auto Responses'!$J$27,$H97=""),"N/A",IF(AND($D97='Auto Responses'!$J$27,$H97='Auto Responses'!$J$7),1,IF(AND($D97='Auto Responses'!$J$27,$H97='Auto Responses'!$J$8),0,IF(OR($F97=$G97,$H97='Auto Responses'!$J$7),1,0)))))</f>
        <v>0</v>
      </c>
      <c r="M97" t="s" s="456">
        <f>VLOOKUP($A97,'Institution Evaluation'!$A$56:$K$346,10,0)&amp;""</f>
      </c>
      <c r="N97" s="457">
        <f>IF($J97="Critical Importance",1,IF(AND($J97="",$I97="Critical Importance"),1,0))</f>
        <v>1</v>
      </c>
      <c r="O97" t="s" s="456">
        <f>IF(OR($E97="Not Scored",$F97="N/A"),"N/A",IF($J97="",$K97,IF($J97="Minor Importance",5,IF($J97="Standard Importance",10,IF($J97="Critical Importance",20,0)))))</f>
        <v>148</v>
      </c>
      <c r="P97" t="s" s="456">
        <f>IF(OR($O97="N/A",$L97="N/A"),"N/A",$O97*$L97)</f>
        <v>148</v>
      </c>
      <c r="Q97" s="458">
        <f>IF(M97="TRUE",1,0)</f>
        <v>0</v>
      </c>
      <c r="R97" s="458">
        <f>R96+Q97</f>
        <v>0</v>
      </c>
      <c r="S97" s="458">
        <f>IF(Q97=0,0,R97)</f>
        <v>0</v>
      </c>
      <c r="T97" s="458">
        <f>IF(N97=1,1,0)</f>
        <v>1</v>
      </c>
      <c r="U97" s="458">
        <f>U96+T97</f>
        <v>35</v>
      </c>
      <c r="V97" s="458">
        <f>IF(T97=0,0,U97)</f>
        <v>35</v>
      </c>
      <c r="W97" s="160"/>
    </row>
    <row r="98" ht="57" customHeight="1">
      <c r="A98" t="s" s="456">
        <f>'Questions'!$A98</f>
        <v>1257</v>
      </c>
      <c r="B98" t="s" s="456">
        <f>LEFT(A98,4)</f>
        <v>3218</v>
      </c>
      <c r="C98" t="s" s="456">
        <f>VLOOKUP($A98,'Questions'!$A$3:$L$333,2,0)&amp;""</f>
        <v>1568</v>
      </c>
      <c r="D98" t="s" s="456">
        <f>VLOOKUP($A98,'Questions'!$A$3:$L$333,11,0)&amp;""</f>
      </c>
      <c r="E98" t="s" s="456">
        <f>VLOOKUP($A98,'Questions'!$A$3:$L$333,12,0)&amp;""</f>
        <v>3163</v>
      </c>
      <c r="F98" t="s" s="456">
        <f>VLOOKUP($A98,'Institution Evaluation'!$A$56:$K$346,3,0)&amp;""</f>
        <v>3207</v>
      </c>
      <c r="G98" t="s" s="456">
        <f>VLOOKUP($A98,'Institution Evaluation'!$A$56:$K$346,7,0)&amp;""</f>
        <v>3143</v>
      </c>
      <c r="H98" t="s" s="456">
        <f>VLOOKUP($A98,'Institution Evaluation'!$A$56:$K$346,8,0)&amp;""</f>
      </c>
      <c r="I98" t="s" s="456">
        <f>VLOOKUP($A98,'Institution Evaluation'!$A$56:$K$346,9,0)&amp;""</f>
        <v>3144</v>
      </c>
      <c r="J98" t="s" s="456">
        <f>VLOOKUP($A98,'Institution Evaluation'!$A$56:$K$346,10,0)&amp;""</f>
      </c>
      <c r="K98" s="457">
        <f>IF($I98="Critical Importance",20,IF($I98="Minor Importance",5,10))</f>
        <v>20</v>
      </c>
      <c r="L98" s="458">
        <f>IF($E98="Not Scored","N/A",IF(AND($D98='Auto Responses'!$J$27,$H98=""),"N/A",IF(AND($D98='Auto Responses'!$J$27,$H98='Auto Responses'!$J$7),1,IF(AND($D98='Auto Responses'!$J$27,$H98='Auto Responses'!$J$8),0,IF(OR($F98=$G98,$H98='Auto Responses'!$J$7),1,0)))))</f>
        <v>0</v>
      </c>
      <c r="M98" t="s" s="456">
        <f>VLOOKUP($A98,'Institution Evaluation'!$A$56:$K$346,10,0)&amp;""</f>
      </c>
      <c r="N98" s="457">
        <f>IF($J98="Critical Importance",1,IF(AND($J98="",$I98="Critical Importance"),1,0))</f>
        <v>1</v>
      </c>
      <c r="O98" t="s" s="456">
        <f>IF(OR($E98="Not Scored",$F98="N/A"),"N/A",IF($J98="",$K98,IF($J98="Minor Importance",5,IF($J98="Standard Importance",10,IF($J98="Critical Importance",20,0)))))</f>
        <v>148</v>
      </c>
      <c r="P98" t="s" s="456">
        <f>IF(OR($O98="N/A",$L98="N/A"),"N/A",$O98*$L98)</f>
        <v>148</v>
      </c>
      <c r="Q98" s="458">
        <f>IF(M98="TRUE",1,0)</f>
        <v>0</v>
      </c>
      <c r="R98" s="458">
        <f>R97+Q98</f>
        <v>0</v>
      </c>
      <c r="S98" s="458">
        <f>IF(Q98=0,0,R98)</f>
        <v>0</v>
      </c>
      <c r="T98" s="458">
        <f>IF(N98=1,1,0)</f>
        <v>1</v>
      </c>
      <c r="U98" s="458">
        <f>U97+T98</f>
        <v>36</v>
      </c>
      <c r="V98" s="458">
        <f>IF(T98=0,0,U98)</f>
        <v>36</v>
      </c>
      <c r="W98" s="160"/>
    </row>
    <row r="99" ht="57" customHeight="1">
      <c r="A99" t="s" s="456">
        <f>'Questions'!$A99</f>
        <v>3219</v>
      </c>
      <c r="B99" t="s" s="456">
        <f>LEFT(A99,4)</f>
        <v>3218</v>
      </c>
      <c r="C99" t="s" s="456">
        <f>VLOOKUP($A99,'Questions'!$A$3:$L$333,2,0)&amp;""</f>
        <v>1571</v>
      </c>
      <c r="D99" t="s" s="456">
        <f>VLOOKUP($A99,'Questions'!$A$3:$L$333,11,0)&amp;""</f>
      </c>
      <c r="E99" t="s" s="456">
        <f>VLOOKUP($A99,'Questions'!$A$3:$L$333,12,0)&amp;""</f>
        <v>3163</v>
      </c>
      <c r="F99" t="s" s="456">
        <f>VLOOKUP($A99,'Institution Evaluation'!$A$56:$K$346,3,0)&amp;""</f>
        <v>3149</v>
      </c>
      <c r="G99" t="s" s="456">
        <f>VLOOKUP($A99,'Institution Evaluation'!$A$56:$K$346,7,0)&amp;""</f>
        <v>3143</v>
      </c>
      <c r="H99" t="s" s="456">
        <f>VLOOKUP($A99,'Institution Evaluation'!$A$56:$K$346,8,0)&amp;""</f>
      </c>
      <c r="I99" t="s" s="456">
        <f>VLOOKUP($A99,'Institution Evaluation'!$A$56:$K$346,9,0)&amp;""</f>
        <v>3165</v>
      </c>
      <c r="J99" t="s" s="456">
        <f>VLOOKUP($A99,'Institution Evaluation'!$A$56:$K$346,10,0)&amp;""</f>
      </c>
      <c r="K99" s="457">
        <f>IF($I99="Critical Importance",20,IF($I99="Minor Importance",5,10))</f>
        <v>10</v>
      </c>
      <c r="L99" s="458">
        <f>IF($E99="Not Scored","N/A",IF(AND($D99='Auto Responses'!$J$27,$H99=""),"N/A",IF(AND($D99='Auto Responses'!$J$27,$H99='Auto Responses'!$J$7),1,IF(AND($D99='Auto Responses'!$J$27,$H99='Auto Responses'!$J$8),0,IF(OR($F99=$G99,$H99='Auto Responses'!$J$7),1,0)))))</f>
        <v>0</v>
      </c>
      <c r="M99" t="s" s="456">
        <f>VLOOKUP($A99,'Institution Evaluation'!$A$56:$K$346,10,0)&amp;""</f>
      </c>
      <c r="N99" s="457">
        <f>IF($J99="Critical Importance",1,IF(AND($J99="",$I99="Critical Importance"),1,0))</f>
        <v>0</v>
      </c>
      <c r="O99" s="457">
        <f>IF($E99="Not Scored","N/A",IF($J99="",$K99,IF($J99="Minor Importance",5,IF($J99="Standard Importance",10,IF($J99="Critical Importance",20,0)))))</f>
        <v>10</v>
      </c>
      <c r="P99" s="457">
        <f>IF(OR($O99="N/A",$L99="N/A"),"N/A",$O99*$L99)</f>
        <v>0</v>
      </c>
      <c r="Q99" s="458">
        <f>IF(M99="TRUE",1,0)</f>
        <v>0</v>
      </c>
      <c r="R99" s="458">
        <f>R98+Q99</f>
        <v>0</v>
      </c>
      <c r="S99" s="458">
        <f>IF(Q99=0,0,R99)</f>
        <v>0</v>
      </c>
      <c r="T99" s="458">
        <f>IF(N99=1,1,0)</f>
        <v>0</v>
      </c>
      <c r="U99" s="458">
        <f>U98+T99</f>
        <v>36</v>
      </c>
      <c r="V99" s="458">
        <f>IF(T99=0,0,U99)</f>
        <v>0</v>
      </c>
      <c r="W99" s="160"/>
    </row>
    <row r="100" ht="57" customHeight="1">
      <c r="A100" t="s" s="456">
        <f>'Questions'!$A100</f>
        <v>3220</v>
      </c>
      <c r="B100" t="s" s="456">
        <f>LEFT(A100,4)</f>
        <v>3218</v>
      </c>
      <c r="C100" t="s" s="456">
        <f>VLOOKUP($A100,'Questions'!$A$3:$L$333,2,0)&amp;""</f>
        <v>1574</v>
      </c>
      <c r="D100" t="s" s="456">
        <f>VLOOKUP($A100,'Questions'!$A$3:$L$333,11,0)&amp;""</f>
      </c>
      <c r="E100" t="s" s="456">
        <f>VLOOKUP($A100,'Questions'!$A$3:$L$333,12,0)&amp;""</f>
        <v>3163</v>
      </c>
      <c r="F100" t="s" s="456">
        <f>VLOOKUP($A100,'Institution Evaluation'!$A$56:$K$346,3,0)&amp;""</f>
        <v>3149</v>
      </c>
      <c r="G100" t="s" s="456">
        <f>VLOOKUP($A100,'Institution Evaluation'!$A$56:$K$346,7,0)&amp;""</f>
        <v>3143</v>
      </c>
      <c r="H100" t="s" s="456">
        <f>VLOOKUP($A100,'Institution Evaluation'!$A$56:$K$346,8,0)&amp;""</f>
      </c>
      <c r="I100" t="s" s="456">
        <f>VLOOKUP($A100,'Institution Evaluation'!$A$56:$K$346,9,0)&amp;""</f>
        <v>3165</v>
      </c>
      <c r="J100" t="s" s="456">
        <f>VLOOKUP($A100,'Institution Evaluation'!$A$56:$K$346,10,0)&amp;""</f>
      </c>
      <c r="K100" s="457">
        <f>IF($I100="Critical Importance",20,IF($I100="Minor Importance",5,10))</f>
        <v>10</v>
      </c>
      <c r="L100" s="458">
        <f>IF($E100="Not Scored","N/A",IF(AND($D100='Auto Responses'!$J$27,$H100=""),"N/A",IF(AND($D100='Auto Responses'!$J$27,$H100='Auto Responses'!$J$7),1,IF(AND($D100='Auto Responses'!$J$27,$H100='Auto Responses'!$J$8),0,IF(OR($F100=$G100,$H100='Auto Responses'!$J$7),1,0)))))</f>
        <v>0</v>
      </c>
      <c r="M100" t="s" s="456">
        <f>VLOOKUP($A100,'Institution Evaluation'!$A$56:$K$346,10,0)&amp;""</f>
      </c>
      <c r="N100" s="457">
        <f>IF($J100="Critical Importance",1,IF(AND($J100="",$I100="Critical Importance"),1,0))</f>
        <v>0</v>
      </c>
      <c r="O100" s="457">
        <f>IF($E100="Not Scored","N/A",IF($J100="",$K100,IF($J100="Minor Importance",5,IF($J100="Standard Importance",10,IF($J100="Critical Importance",20,0)))))</f>
        <v>10</v>
      </c>
      <c r="P100" s="457">
        <f>IF(OR($O100="N/A",$L100="N/A"),"N/A",$O100*$L100)</f>
        <v>0</v>
      </c>
      <c r="Q100" s="458">
        <f>IF(M100="TRUE",1,0)</f>
        <v>0</v>
      </c>
      <c r="R100" s="458">
        <f>R99+Q100</f>
        <v>0</v>
      </c>
      <c r="S100" s="458">
        <f>IF(Q100=0,0,R100)</f>
        <v>0</v>
      </c>
      <c r="T100" s="458">
        <f>IF(N100=1,1,0)</f>
        <v>0</v>
      </c>
      <c r="U100" s="458">
        <f>U99+T100</f>
        <v>36</v>
      </c>
      <c r="V100" s="458">
        <f>IF(T100=0,0,U100)</f>
        <v>0</v>
      </c>
      <c r="W100" s="160"/>
    </row>
    <row r="101" ht="57" customHeight="1">
      <c r="A101" t="s" s="456">
        <f>'Questions'!$A101</f>
        <v>3221</v>
      </c>
      <c r="B101" t="s" s="456">
        <f>LEFT(A101,4)</f>
        <v>3218</v>
      </c>
      <c r="C101" t="s" s="456">
        <f>VLOOKUP($A101,'Questions'!$A$3:$L$333,2,0)&amp;""</f>
        <v>1577</v>
      </c>
      <c r="D101" t="s" s="456">
        <f>VLOOKUP($A101,'Questions'!$A$3:$L$333,11,0)&amp;""</f>
      </c>
      <c r="E101" t="s" s="456">
        <f>VLOOKUP($A101,'Questions'!$A$3:$L$333,12,0)&amp;""</f>
        <v>3163</v>
      </c>
      <c r="F101" t="s" s="456">
        <f>VLOOKUP($A101,'Institution Evaluation'!$A$56:$K$346,3,0)&amp;""</f>
        <v>3143</v>
      </c>
      <c r="G101" t="s" s="456">
        <f>VLOOKUP($A101,'Institution Evaluation'!$A$56:$K$346,7,0)&amp;""</f>
        <v>3143</v>
      </c>
      <c r="H101" t="s" s="456">
        <f>VLOOKUP($A101,'Institution Evaluation'!$A$56:$K$346,8,0)&amp;""</f>
      </c>
      <c r="I101" t="s" s="456">
        <f>VLOOKUP($A101,'Institution Evaluation'!$A$56:$K$346,9,0)&amp;""</f>
        <v>3165</v>
      </c>
      <c r="J101" t="s" s="456">
        <f>VLOOKUP($A101,'Institution Evaluation'!$A$56:$K$346,10,0)&amp;""</f>
      </c>
      <c r="K101" s="457">
        <f>IF($I101="Critical Importance",20,IF($I101="Minor Importance",5,10))</f>
        <v>10</v>
      </c>
      <c r="L101" s="458">
        <f>IF($E101="Not Scored","N/A",IF(AND($D101='Auto Responses'!$J$27,$H101=""),"N/A",IF(AND($D101='Auto Responses'!$J$27,$H101='Auto Responses'!$J$7),1,IF(AND($D101='Auto Responses'!$J$27,$H101='Auto Responses'!$J$8),0,IF(OR($F101=$G101,$H101='Auto Responses'!$J$7),1,0)))))</f>
        <v>1</v>
      </c>
      <c r="M101" t="s" s="456">
        <f>VLOOKUP($A101,'Institution Evaluation'!$A$56:$K$346,10,0)&amp;""</f>
      </c>
      <c r="N101" s="457">
        <f>IF($J101="Critical Importance",1,IF(AND($J101="",$I101="Critical Importance"),1,0))</f>
        <v>0</v>
      </c>
      <c r="O101" s="457">
        <f>IF($E101="Not Scored","N/A",IF($J101="",$K101,IF($J101="Minor Importance",5,IF($J101="Standard Importance",10,IF($J101="Critical Importance",20,0)))))</f>
        <v>10</v>
      </c>
      <c r="P101" s="457">
        <f>IF(OR($O101="N/A",$L101="N/A"),"N/A",$O101*$L101)</f>
        <v>10</v>
      </c>
      <c r="Q101" s="458">
        <f>IF(M101="TRUE",1,0)</f>
        <v>0</v>
      </c>
      <c r="R101" s="458">
        <f>R100+Q101</f>
        <v>0</v>
      </c>
      <c r="S101" s="458">
        <f>IF(Q101=0,0,R101)</f>
        <v>0</v>
      </c>
      <c r="T101" s="458">
        <f>IF(N101=1,1,0)</f>
        <v>0</v>
      </c>
      <c r="U101" s="458">
        <f>U100+T101</f>
        <v>36</v>
      </c>
      <c r="V101" s="458">
        <f>IF(T101=0,0,U101)</f>
        <v>0</v>
      </c>
      <c r="W101" s="160"/>
    </row>
    <row r="102" ht="57" customHeight="1">
      <c r="A102" t="s" s="456">
        <f>'Questions'!$A102</f>
        <v>3222</v>
      </c>
      <c r="B102" t="s" s="456">
        <f>LEFT(A102,4)</f>
        <v>3218</v>
      </c>
      <c r="C102" t="s" s="456">
        <f>VLOOKUP($A102,'Questions'!$A$3:$L$333,2,0)&amp;""</f>
        <v>1580</v>
      </c>
      <c r="D102" t="s" s="456">
        <f>VLOOKUP($A102,'Questions'!$A$3:$L$333,11,0)&amp;""</f>
      </c>
      <c r="E102" t="s" s="456">
        <f>VLOOKUP($A102,'Questions'!$A$3:$L$333,12,0)&amp;""</f>
        <v>3163</v>
      </c>
      <c r="F102" t="s" s="456">
        <f>VLOOKUP($A102,'Institution Evaluation'!$A$56:$K$346,3,0)&amp;""</f>
        <v>3149</v>
      </c>
      <c r="G102" t="s" s="456">
        <f>VLOOKUP($A102,'Institution Evaluation'!$A$56:$K$346,7,0)&amp;""</f>
        <v>3143</v>
      </c>
      <c r="H102" t="s" s="456">
        <f>VLOOKUP($A102,'Institution Evaluation'!$A$56:$K$346,8,0)&amp;""</f>
      </c>
      <c r="I102" t="s" s="456">
        <f>VLOOKUP($A102,'Institution Evaluation'!$A$56:$K$346,9,0)&amp;""</f>
        <v>3165</v>
      </c>
      <c r="J102" t="s" s="456">
        <f>VLOOKUP($A102,'Institution Evaluation'!$A$56:$K$346,10,0)&amp;""</f>
      </c>
      <c r="K102" s="457">
        <f>IF($I102="Critical Importance",20,IF($I102="Minor Importance",5,10))</f>
        <v>10</v>
      </c>
      <c r="L102" s="458">
        <f>IF($E102="Not Scored","N/A",IF(AND($D102='Auto Responses'!$J$27,$H102=""),"N/A",IF(AND($D102='Auto Responses'!$J$27,$H102='Auto Responses'!$J$7),1,IF(AND($D102='Auto Responses'!$J$27,$H102='Auto Responses'!$J$8),0,IF(OR($F102=$G102,$H102='Auto Responses'!$J$7),1,0)))))</f>
        <v>0</v>
      </c>
      <c r="M102" t="s" s="456">
        <f>VLOOKUP($A102,'Institution Evaluation'!$A$56:$K$346,10,0)&amp;""</f>
      </c>
      <c r="N102" s="457">
        <f>IF($J102="Critical Importance",1,IF(AND($J102="",$I102="Critical Importance"),1,0))</f>
        <v>0</v>
      </c>
      <c r="O102" s="457">
        <f>IF($E102="Not Scored","N/A",IF($J102="",$K102,IF($J102="Minor Importance",5,IF($J102="Standard Importance",10,IF($J102="Critical Importance",20,0)))))</f>
        <v>10</v>
      </c>
      <c r="P102" s="457">
        <f>IF(OR($O102="N/A",$L102="N/A"),"N/A",$O102*$L102)</f>
        <v>0</v>
      </c>
      <c r="Q102" s="458">
        <f>IF(M102="TRUE",1,0)</f>
        <v>0</v>
      </c>
      <c r="R102" s="458">
        <f>R101+Q102</f>
        <v>0</v>
      </c>
      <c r="S102" s="458">
        <f>IF(Q102=0,0,R102)</f>
        <v>0</v>
      </c>
      <c r="T102" s="458">
        <f>IF(N102=1,1,0)</f>
        <v>0</v>
      </c>
      <c r="U102" s="458">
        <f>U101+T102</f>
        <v>36</v>
      </c>
      <c r="V102" s="458">
        <f>IF(T102=0,0,U102)</f>
        <v>0</v>
      </c>
      <c r="W102" s="160"/>
    </row>
    <row r="103" ht="57" customHeight="1">
      <c r="A103" t="s" s="456">
        <f>'Questions'!$A103</f>
        <v>3223</v>
      </c>
      <c r="B103" t="s" s="456">
        <f>LEFT(A103,4)</f>
        <v>3218</v>
      </c>
      <c r="C103" t="s" s="456">
        <f>VLOOKUP($A103,'Questions'!$A$3:$L$333,2,0)&amp;""</f>
        <v>1583</v>
      </c>
      <c r="D103" t="s" s="456">
        <f>VLOOKUP($A103,'Questions'!$A$3:$L$333,11,0)&amp;""</f>
      </c>
      <c r="E103" t="s" s="456">
        <f>VLOOKUP($A103,'Questions'!$A$3:$L$333,12,0)&amp;""</f>
        <v>3163</v>
      </c>
      <c r="F103" t="s" s="456">
        <f>VLOOKUP($A103,'Institution Evaluation'!$A$56:$K$346,3,0)&amp;""</f>
        <v>3149</v>
      </c>
      <c r="G103" t="s" s="456">
        <f>VLOOKUP($A103,'Institution Evaluation'!$A$56:$K$346,7,0)&amp;""</f>
        <v>3143</v>
      </c>
      <c r="H103" t="s" s="456">
        <f>VLOOKUP($A103,'Institution Evaluation'!$A$56:$K$346,8,0)&amp;""</f>
      </c>
      <c r="I103" t="s" s="456">
        <f>VLOOKUP($A103,'Institution Evaluation'!$A$56:$K$346,9,0)&amp;""</f>
        <v>3165</v>
      </c>
      <c r="J103" t="s" s="456">
        <f>VLOOKUP($A103,'Institution Evaluation'!$A$56:$K$346,10,0)&amp;""</f>
      </c>
      <c r="K103" s="457">
        <f>IF($I103="Critical Importance",20,IF($I103="Minor Importance",5,10))</f>
        <v>10</v>
      </c>
      <c r="L103" s="458">
        <f>IF($E103="Not Scored","N/A",IF(AND($D103='Auto Responses'!$J$27,$H103=""),"N/A",IF(AND($D103='Auto Responses'!$J$27,$H103='Auto Responses'!$J$7),1,IF(AND($D103='Auto Responses'!$J$27,$H103='Auto Responses'!$J$8),0,IF(OR($F103=$G103,$H103='Auto Responses'!$J$7),1,0)))))</f>
        <v>0</v>
      </c>
      <c r="M103" t="s" s="456">
        <f>VLOOKUP($A103,'Institution Evaluation'!$A$56:$K$346,10,0)&amp;""</f>
      </c>
      <c r="N103" s="457">
        <f>IF($J103="Critical Importance",1,IF(AND($J103="",$I103="Critical Importance"),1,0))</f>
        <v>0</v>
      </c>
      <c r="O103" s="457">
        <f>IF($E103="Not Scored","N/A",IF($J103="",$K103,IF($J103="Minor Importance",5,IF($J103="Standard Importance",10,IF($J103="Critical Importance",20,0)))))</f>
        <v>10</v>
      </c>
      <c r="P103" s="457">
        <f>IF(OR($O103="N/A",$L103="N/A"),"N/A",$O103*$L103)</f>
        <v>0</v>
      </c>
      <c r="Q103" s="458">
        <f>IF(M103="TRUE",1,0)</f>
        <v>0</v>
      </c>
      <c r="R103" s="458">
        <f>R102+Q103</f>
        <v>0</v>
      </c>
      <c r="S103" s="458">
        <f>IF(Q103=0,0,R103)</f>
        <v>0</v>
      </c>
      <c r="T103" s="458">
        <f>IF(N103=1,1,0)</f>
        <v>0</v>
      </c>
      <c r="U103" s="458">
        <f>U102+T103</f>
        <v>36</v>
      </c>
      <c r="V103" s="458">
        <f>IF(T103=0,0,U103)</f>
        <v>0</v>
      </c>
      <c r="W103" s="160"/>
    </row>
    <row r="104" ht="57" customHeight="1">
      <c r="A104" t="s" s="456">
        <f>'Questions'!$A104</f>
        <v>3224</v>
      </c>
      <c r="B104" t="s" s="456">
        <f>LEFT(A104,4)</f>
        <v>3218</v>
      </c>
      <c r="C104" t="s" s="456">
        <f>VLOOKUP($A104,'Questions'!$A$3:$L$333,2,0)&amp;""</f>
        <v>1586</v>
      </c>
      <c r="D104" t="s" s="456">
        <f>VLOOKUP($A104,'Questions'!$A$3:$L$333,11,0)&amp;""</f>
      </c>
      <c r="E104" t="s" s="456">
        <f>VLOOKUP($A104,'Questions'!$A$3:$L$333,12,0)&amp;""</f>
        <v>3163</v>
      </c>
      <c r="F104" t="s" s="456">
        <f>VLOOKUP($A104,'Institution Evaluation'!$A$56:$K$346,3,0)&amp;""</f>
        <v>3143</v>
      </c>
      <c r="G104" t="s" s="456">
        <f>VLOOKUP($A104,'Institution Evaluation'!$A$56:$K$346,7,0)&amp;""</f>
        <v>3143</v>
      </c>
      <c r="H104" t="s" s="456">
        <f>VLOOKUP($A104,'Institution Evaluation'!$A$56:$K$346,8,0)&amp;""</f>
      </c>
      <c r="I104" t="s" s="456">
        <f>VLOOKUP($A104,'Institution Evaluation'!$A$56:$K$346,9,0)&amp;""</f>
        <v>3146</v>
      </c>
      <c r="J104" t="s" s="456">
        <f>VLOOKUP($A104,'Institution Evaluation'!$A$56:$K$346,10,0)&amp;""</f>
      </c>
      <c r="K104" s="457">
        <f>IF($I104="Critical Importance",20,IF($I104="Minor Importance",5,10))</f>
        <v>5</v>
      </c>
      <c r="L104" s="458">
        <f>IF($E104="Not Scored","N/A",IF(AND($D104='Auto Responses'!$J$27,$H104=""),"N/A",IF(AND($D104='Auto Responses'!$J$27,$H104='Auto Responses'!$J$7),1,IF(AND($D104='Auto Responses'!$J$27,$H104='Auto Responses'!$J$8),0,IF(OR($F104=$G104,$H104='Auto Responses'!$J$7),1,0)))))</f>
        <v>1</v>
      </c>
      <c r="M104" t="s" s="456">
        <f>VLOOKUP($A104,'Institution Evaluation'!$A$56:$K$346,10,0)&amp;""</f>
      </c>
      <c r="N104" s="457">
        <f>IF($J104="Critical Importance",1,IF(AND($J104="",$I104="Critical Importance"),1,0))</f>
        <v>0</v>
      </c>
      <c r="O104" s="457">
        <f>IF($E104="Not Scored","N/A",IF($J104="",$K104,IF($J104="Minor Importance",5,IF($J104="Standard Importance",10,IF($J104="Critical Importance",20,0)))))</f>
        <v>5</v>
      </c>
      <c r="P104" s="457">
        <f>IF(OR($O104="N/A",$L104="N/A"),"N/A",$O104*$L104)</f>
        <v>5</v>
      </c>
      <c r="Q104" s="458">
        <f>IF(M104="TRUE",1,0)</f>
        <v>0</v>
      </c>
      <c r="R104" s="458">
        <f>R103+Q104</f>
        <v>0</v>
      </c>
      <c r="S104" s="458">
        <f>IF(Q104=0,0,R104)</f>
        <v>0</v>
      </c>
      <c r="T104" s="458">
        <f>IF(N104=1,1,0)</f>
        <v>0</v>
      </c>
      <c r="U104" s="458">
        <f>U103+T104</f>
        <v>36</v>
      </c>
      <c r="V104" s="458">
        <f>IF(T104=0,0,U104)</f>
        <v>0</v>
      </c>
      <c r="W104" s="160"/>
    </row>
    <row r="105" ht="57" customHeight="1">
      <c r="A105" t="s" s="456">
        <f>'Questions'!$A105</f>
        <v>3225</v>
      </c>
      <c r="B105" t="s" s="456">
        <f>LEFT(A105,4)</f>
        <v>3218</v>
      </c>
      <c r="C105" t="s" s="456">
        <f>VLOOKUP($A105,'Questions'!$A$3:$L$333,2,0)&amp;""</f>
        <v>1589</v>
      </c>
      <c r="D105" t="s" s="456">
        <f>VLOOKUP($A105,'Questions'!$A$3:$L$333,11,0)&amp;""</f>
      </c>
      <c r="E105" t="s" s="456">
        <f>VLOOKUP($A105,'Questions'!$A$3:$L$333,12,0)&amp;""</f>
        <v>3163</v>
      </c>
      <c r="F105" t="s" s="456">
        <f>VLOOKUP($A105,'Institution Evaluation'!$A$56:$K$346,3,0)&amp;""</f>
        <v>3149</v>
      </c>
      <c r="G105" t="s" s="456">
        <f>VLOOKUP($A105,'Institution Evaluation'!$A$56:$K$346,7,0)&amp;""</f>
        <v>3143</v>
      </c>
      <c r="H105" t="s" s="456">
        <f>VLOOKUP($A105,'Institution Evaluation'!$A$56:$K$346,8,0)&amp;""</f>
      </c>
      <c r="I105" t="s" s="456">
        <f>VLOOKUP($A105,'Institution Evaluation'!$A$56:$K$346,9,0)&amp;""</f>
        <v>3146</v>
      </c>
      <c r="J105" t="s" s="456">
        <f>VLOOKUP($A105,'Institution Evaluation'!$A$56:$K$346,10,0)&amp;""</f>
      </c>
      <c r="K105" s="457">
        <f>IF($I105="Critical Importance",20,IF($I105="Minor Importance",5,10))</f>
        <v>5</v>
      </c>
      <c r="L105" s="458">
        <f>IF($E105="Not Scored","N/A",IF(AND($D105='Auto Responses'!$J$27,$H105=""),"N/A",IF(AND($D105='Auto Responses'!$J$27,$H105='Auto Responses'!$J$7),1,IF(AND($D105='Auto Responses'!$J$27,$H105='Auto Responses'!$J$8),0,IF(OR($F105=$G105,$H105='Auto Responses'!$J$7),1,0)))))</f>
        <v>0</v>
      </c>
      <c r="M105" t="s" s="456">
        <f>VLOOKUP($A105,'Institution Evaluation'!$A$56:$K$346,10,0)&amp;""</f>
      </c>
      <c r="N105" s="457">
        <f>IF($J105="Critical Importance",1,IF(AND($J105="",$I105="Critical Importance"),1,0))</f>
        <v>0</v>
      </c>
      <c r="O105" s="457">
        <f>IF($E105="Not Scored","N/A",IF($J105="",$K105,IF($J105="Minor Importance",5,IF($J105="Standard Importance",10,IF($J105="Critical Importance",20,0)))))</f>
        <v>5</v>
      </c>
      <c r="P105" s="457">
        <f>IF(OR($O105="N/A",$L105="N/A"),"N/A",$O105*$L105)</f>
        <v>0</v>
      </c>
      <c r="Q105" s="458">
        <f>IF(M105="TRUE",1,0)</f>
        <v>0</v>
      </c>
      <c r="R105" s="458">
        <f>R104+Q105</f>
        <v>0</v>
      </c>
      <c r="S105" s="458">
        <f>IF(Q105=0,0,R105)</f>
        <v>0</v>
      </c>
      <c r="T105" s="458">
        <f>IF(N105=1,1,0)</f>
        <v>0</v>
      </c>
      <c r="U105" s="458">
        <f>U104+T105</f>
        <v>36</v>
      </c>
      <c r="V105" s="458">
        <f>IF(T105=0,0,U105)</f>
        <v>0</v>
      </c>
      <c r="W105" s="160"/>
    </row>
    <row r="106" ht="57" customHeight="1">
      <c r="A106" t="s" s="456">
        <f>'Questions'!$A106</f>
        <v>3226</v>
      </c>
      <c r="B106" t="s" s="456">
        <f>LEFT(A106,4)</f>
        <v>3218</v>
      </c>
      <c r="C106" t="s" s="456">
        <f>VLOOKUP($A106,'Questions'!$A$3:$L$333,2,0)&amp;""</f>
        <v>1592</v>
      </c>
      <c r="D106" t="s" s="456">
        <f>VLOOKUP($A106,'Questions'!$A$3:$L$333,11,0)&amp;""</f>
      </c>
      <c r="E106" t="s" s="456">
        <f>VLOOKUP($A106,'Questions'!$A$3:$L$333,12,0)&amp;""</f>
        <v>3163</v>
      </c>
      <c r="F106" t="s" s="456">
        <f>VLOOKUP($A106,'Institution Evaluation'!$A$56:$K$346,3,0)&amp;""</f>
        <v>3149</v>
      </c>
      <c r="G106" t="s" s="456">
        <f>VLOOKUP($A106,'Institution Evaluation'!$A$56:$K$346,7,0)&amp;""</f>
        <v>3143</v>
      </c>
      <c r="H106" t="s" s="456">
        <f>VLOOKUP($A106,'Institution Evaluation'!$A$56:$K$346,8,0)&amp;""</f>
      </c>
      <c r="I106" t="s" s="456">
        <f>VLOOKUP($A106,'Institution Evaluation'!$A$56:$K$346,9,0)&amp;""</f>
        <v>3146</v>
      </c>
      <c r="J106" t="s" s="456">
        <f>VLOOKUP($A106,'Institution Evaluation'!$A$56:$K$346,10,0)&amp;""</f>
      </c>
      <c r="K106" s="457">
        <f>IF($I106="Critical Importance",20,IF($I106="Minor Importance",5,10))</f>
        <v>5</v>
      </c>
      <c r="L106" s="458">
        <f>IF($E106="Not Scored","N/A",IF(AND($D106='Auto Responses'!$J$27,$H106=""),"N/A",IF(AND($D106='Auto Responses'!$J$27,$H106='Auto Responses'!$J$7),1,IF(AND($D106='Auto Responses'!$J$27,$H106='Auto Responses'!$J$8),0,IF(OR($F106=$G106,$H106='Auto Responses'!$J$7),1,0)))))</f>
        <v>0</v>
      </c>
      <c r="M106" t="s" s="456">
        <f>VLOOKUP($A106,'Institution Evaluation'!$A$56:$K$346,10,0)&amp;""</f>
      </c>
      <c r="N106" s="457">
        <f>IF($J106="Critical Importance",1,IF(AND($J106="",$I106="Critical Importance"),1,0))</f>
        <v>0</v>
      </c>
      <c r="O106" s="457">
        <f>IF($E106="Not Scored","N/A",IF($J106="",$K106,IF($J106="Minor Importance",5,IF($J106="Standard Importance",10,IF($J106="Critical Importance",20,0)))))</f>
        <v>5</v>
      </c>
      <c r="P106" s="457">
        <f>IF(OR($O106="N/A",$L106="N/A"),"N/A",$O106*$L106)</f>
        <v>0</v>
      </c>
      <c r="Q106" s="458">
        <f>IF(M106="TRUE",1,0)</f>
        <v>0</v>
      </c>
      <c r="R106" s="458">
        <f>R105+Q106</f>
        <v>0</v>
      </c>
      <c r="S106" s="458">
        <f>IF(Q106=0,0,R106)</f>
        <v>0</v>
      </c>
      <c r="T106" s="458">
        <f>IF(N106=1,1,0)</f>
        <v>0</v>
      </c>
      <c r="U106" s="458">
        <f>U105+T106</f>
        <v>36</v>
      </c>
      <c r="V106" s="458">
        <f>IF(T106=0,0,U106)</f>
        <v>0</v>
      </c>
      <c r="W106" s="160"/>
    </row>
    <row r="107" ht="57" customHeight="1">
      <c r="A107" t="s" s="456">
        <f>'Questions'!$A107</f>
        <v>3227</v>
      </c>
      <c r="B107" t="s" s="456">
        <f>LEFT(A107,4)</f>
        <v>3218</v>
      </c>
      <c r="C107" t="s" s="456">
        <f>VLOOKUP($A107,'Questions'!$A$3:$L$333,2,0)&amp;""</f>
        <v>1595</v>
      </c>
      <c r="D107" t="s" s="456">
        <f>VLOOKUP($A107,'Questions'!$A$3:$L$333,11,0)&amp;""</f>
      </c>
      <c r="E107" t="s" s="456">
        <f>VLOOKUP($A107,'Questions'!$A$3:$L$333,12,0)&amp;""</f>
        <v>3163</v>
      </c>
      <c r="F107" t="s" s="456">
        <f>VLOOKUP($A107,'Institution Evaluation'!$A$56:$K$346,3,0)&amp;""</f>
        <v>3149</v>
      </c>
      <c r="G107" t="s" s="456">
        <f>VLOOKUP($A107,'Institution Evaluation'!$A$56:$K$346,7,0)&amp;""</f>
        <v>3143</v>
      </c>
      <c r="H107" t="s" s="456">
        <f>VLOOKUP($A107,'Institution Evaluation'!$A$56:$K$346,8,0)&amp;""</f>
      </c>
      <c r="I107" t="s" s="456">
        <f>VLOOKUP($A107,'Institution Evaluation'!$A$56:$K$346,9,0)&amp;""</f>
        <v>3146</v>
      </c>
      <c r="J107" t="s" s="456">
        <f>VLOOKUP($A107,'Institution Evaluation'!$A$56:$K$346,10,0)&amp;""</f>
      </c>
      <c r="K107" s="457">
        <f>IF($I107="Critical Importance",20,IF($I107="Minor Importance",5,10))</f>
        <v>5</v>
      </c>
      <c r="L107" s="458">
        <f>IF($E107="Not Scored","N/A",IF(AND($D107='Auto Responses'!$J$27,$H107=""),"N/A",IF(AND($D107='Auto Responses'!$J$27,$H107='Auto Responses'!$J$7),1,IF(AND($D107='Auto Responses'!$J$27,$H107='Auto Responses'!$J$8),0,IF(OR($F107=$G107,$H107='Auto Responses'!$J$7),1,0)))))</f>
        <v>0</v>
      </c>
      <c r="M107" t="s" s="456">
        <f>VLOOKUP($A107,'Institution Evaluation'!$A$56:$K$346,10,0)&amp;""</f>
      </c>
      <c r="N107" s="457">
        <f>IF($J107="Critical Importance",1,IF(AND($J107="",$I107="Critical Importance"),1,0))</f>
        <v>0</v>
      </c>
      <c r="O107" s="457">
        <f>IF($E107="Not Scored","N/A",IF($J107="",$K107,IF($J107="Minor Importance",5,IF($J107="Standard Importance",10,IF($J107="Critical Importance",20,0)))))</f>
        <v>5</v>
      </c>
      <c r="P107" s="457">
        <f>IF(OR($O107="N/A",$L107="N/A"),"N/A",$O107*$L107)</f>
        <v>0</v>
      </c>
      <c r="Q107" s="458">
        <f>IF(M107="TRUE",1,0)</f>
        <v>0</v>
      </c>
      <c r="R107" s="458">
        <f>R106+Q107</f>
        <v>0</v>
      </c>
      <c r="S107" s="458">
        <f>IF(Q107=0,0,R107)</f>
        <v>0</v>
      </c>
      <c r="T107" s="458">
        <f>IF(N107=1,1,0)</f>
        <v>0</v>
      </c>
      <c r="U107" s="458">
        <f>U106+T107</f>
        <v>36</v>
      </c>
      <c r="V107" s="458">
        <f>IF(T107=0,0,U107)</f>
        <v>0</v>
      </c>
      <c r="W107" s="160"/>
    </row>
    <row r="108" ht="57" customHeight="1">
      <c r="A108" t="s" s="456">
        <f>'Questions'!$A108</f>
        <v>3228</v>
      </c>
      <c r="B108" t="s" s="456">
        <f>LEFT(A108,4)</f>
        <v>3218</v>
      </c>
      <c r="C108" t="s" s="456">
        <f>VLOOKUP($A108,'Questions'!$A$3:$L$333,2,0)&amp;""</f>
        <v>1598</v>
      </c>
      <c r="D108" t="s" s="456">
        <f>VLOOKUP($A108,'Questions'!$A$3:$L$333,11,0)&amp;""</f>
      </c>
      <c r="E108" t="s" s="456">
        <f>VLOOKUP($A108,'Questions'!$A$3:$L$333,12,0)&amp;""</f>
        <v>3163</v>
      </c>
      <c r="F108" t="s" s="456">
        <f>VLOOKUP($A108,'Institution Evaluation'!$A$56:$K$346,3,0)&amp;""</f>
        <v>3149</v>
      </c>
      <c r="G108" t="s" s="456">
        <f>VLOOKUP($A108,'Institution Evaluation'!$A$56:$K$346,7,0)&amp;""</f>
        <v>3143</v>
      </c>
      <c r="H108" t="s" s="456">
        <f>VLOOKUP($A108,'Institution Evaluation'!$A$56:$K$346,8,0)&amp;""</f>
      </c>
      <c r="I108" t="s" s="456">
        <f>VLOOKUP($A108,'Institution Evaluation'!$A$56:$K$346,9,0)&amp;""</f>
        <v>3146</v>
      </c>
      <c r="J108" t="s" s="456">
        <f>VLOOKUP($A108,'Institution Evaluation'!$A$56:$K$346,10,0)&amp;""</f>
      </c>
      <c r="K108" s="457">
        <f>IF($I108="Critical Importance",20,IF($I108="Minor Importance",5,10))</f>
        <v>5</v>
      </c>
      <c r="L108" s="458">
        <f>IF($E108="Not Scored","N/A",IF(AND($D108='Auto Responses'!$J$27,$H108=""),"N/A",IF(AND($D108='Auto Responses'!$J$27,$H108='Auto Responses'!$J$7),1,IF(AND($D108='Auto Responses'!$J$27,$H108='Auto Responses'!$J$8),0,IF(OR($F108=$G108,$H108='Auto Responses'!$J$7),1,0)))))</f>
        <v>0</v>
      </c>
      <c r="M108" t="s" s="456">
        <f>VLOOKUP($A108,'Institution Evaluation'!$A$56:$K$346,10,0)&amp;""</f>
      </c>
      <c r="N108" s="457">
        <f>IF($J108="Critical Importance",1,IF(AND($J108="",$I108="Critical Importance"),1,0))</f>
        <v>0</v>
      </c>
      <c r="O108" s="457">
        <f>IF($E108="Not Scored","N/A",IF($J108="",$K108,IF($J108="Minor Importance",5,IF($J108="Standard Importance",10,IF($J108="Critical Importance",20,0)))))</f>
        <v>5</v>
      </c>
      <c r="P108" s="457">
        <f>IF(OR($O108="N/A",$L108="N/A"),"N/A",$O108*$L108)</f>
        <v>0</v>
      </c>
      <c r="Q108" s="458">
        <f>IF(M108="TRUE",1,0)</f>
        <v>0</v>
      </c>
      <c r="R108" s="458">
        <f>R107+Q108</f>
        <v>0</v>
      </c>
      <c r="S108" s="458">
        <f>IF(Q108=0,0,R108)</f>
        <v>0</v>
      </c>
      <c r="T108" s="458">
        <f>IF(N108=1,1,0)</f>
        <v>0</v>
      </c>
      <c r="U108" s="458">
        <f>U107+T108</f>
        <v>36</v>
      </c>
      <c r="V108" s="458">
        <f>IF(T108=0,0,U108)</f>
        <v>0</v>
      </c>
      <c r="W108" s="160"/>
    </row>
    <row r="109" ht="57" customHeight="1">
      <c r="A109" t="s" s="456">
        <f>'Questions'!$A109</f>
        <v>3229</v>
      </c>
      <c r="B109" t="s" s="456">
        <f>LEFT(A109,4)</f>
        <v>3218</v>
      </c>
      <c r="C109" t="s" s="456">
        <f>VLOOKUP($A109,'Questions'!$A$3:$L$333,2,0)&amp;""</f>
        <v>1601</v>
      </c>
      <c r="D109" t="s" s="456">
        <f>VLOOKUP($A109,'Questions'!$A$3:$L$333,11,0)&amp;""</f>
      </c>
      <c r="E109" t="s" s="456">
        <f>VLOOKUP($A109,'Questions'!$A$3:$L$333,12,0)&amp;""</f>
        <v>3163</v>
      </c>
      <c r="F109" t="s" s="456">
        <f>VLOOKUP($A109,'Institution Evaluation'!$A$56:$K$346,3,0)&amp;""</f>
        <v>3149</v>
      </c>
      <c r="G109" t="s" s="456">
        <f>VLOOKUP($A109,'Institution Evaluation'!$A$56:$K$346,7,0)&amp;""</f>
        <v>3143</v>
      </c>
      <c r="H109" t="s" s="456">
        <f>VLOOKUP($A109,'Institution Evaluation'!$A$56:$K$346,8,0)&amp;""</f>
      </c>
      <c r="I109" t="s" s="456">
        <f>VLOOKUP($A109,'Institution Evaluation'!$A$56:$K$346,9,0)&amp;""</f>
        <v>3146</v>
      </c>
      <c r="J109" t="s" s="456">
        <f>VLOOKUP($A109,'Institution Evaluation'!$A$56:$K$346,10,0)&amp;""</f>
      </c>
      <c r="K109" s="457">
        <f>IF($I109="Critical Importance",20,IF($I109="Minor Importance",5,10))</f>
        <v>5</v>
      </c>
      <c r="L109" s="458">
        <f>IF($E109="Not Scored","N/A",IF(AND($D109='Auto Responses'!$J$27,$H109=""),"N/A",IF(AND($D109='Auto Responses'!$J$27,$H109='Auto Responses'!$J$7),1,IF(AND($D109='Auto Responses'!$J$27,$H109='Auto Responses'!$J$8),0,IF(OR($F109=$G109,$H109='Auto Responses'!$J$7),1,0)))))</f>
        <v>0</v>
      </c>
      <c r="M109" t="s" s="456">
        <f>VLOOKUP($A109,'Institution Evaluation'!$A$56:$K$346,10,0)&amp;""</f>
      </c>
      <c r="N109" s="457">
        <f>IF($J109="Critical Importance",1,IF(AND($J109="",$I109="Critical Importance"),1,0))</f>
        <v>0</v>
      </c>
      <c r="O109" s="457">
        <f>IF($E109="Not Scored","N/A",IF($J109="",$K109,IF($J109="Minor Importance",5,IF($J109="Standard Importance",10,IF($J109="Critical Importance",20,0)))))</f>
        <v>5</v>
      </c>
      <c r="P109" s="457">
        <f>IF(OR($O109="N/A",$L109="N/A"),"N/A",$O109*$L109)</f>
        <v>0</v>
      </c>
      <c r="Q109" s="458">
        <f>IF(M109="TRUE",1,0)</f>
        <v>0</v>
      </c>
      <c r="R109" s="458">
        <f>R108+Q109</f>
        <v>0</v>
      </c>
      <c r="S109" s="458">
        <f>IF(Q109=0,0,R109)</f>
        <v>0</v>
      </c>
      <c r="T109" s="458">
        <f>IF(N109=1,1,0)</f>
        <v>0</v>
      </c>
      <c r="U109" s="458">
        <f>U108+T109</f>
        <v>36</v>
      </c>
      <c r="V109" s="458">
        <f>IF(T109=0,0,U109)</f>
        <v>0</v>
      </c>
      <c r="W109" s="160"/>
    </row>
    <row r="110" ht="57" customHeight="1">
      <c r="A110" t="s" s="456">
        <f>'Questions'!$A110</f>
        <v>3230</v>
      </c>
      <c r="B110" t="s" s="456">
        <f>LEFT(A110,4)</f>
        <v>3218</v>
      </c>
      <c r="C110" t="s" s="456">
        <f>VLOOKUP($A110,'Questions'!$A$3:$L$333,2,0)&amp;""</f>
        <v>1603</v>
      </c>
      <c r="D110" t="s" s="456">
        <f>VLOOKUP($A110,'Questions'!$A$3:$L$333,11,0)&amp;""</f>
      </c>
      <c r="E110" t="s" s="456">
        <f>VLOOKUP($A110,'Questions'!$A$3:$L$333,12,0)&amp;""</f>
        <v>3163</v>
      </c>
      <c r="F110" t="s" s="456">
        <f>VLOOKUP($A110,'Institution Evaluation'!$A$56:$K$346,3,0)&amp;""</f>
        <v>3149</v>
      </c>
      <c r="G110" t="s" s="456">
        <f>VLOOKUP($A110,'Institution Evaluation'!$A$56:$K$346,7,0)&amp;""</f>
        <v>3143</v>
      </c>
      <c r="H110" t="s" s="456">
        <f>VLOOKUP($A110,'Institution Evaluation'!$A$56:$K$346,8,0)&amp;""</f>
      </c>
      <c r="I110" t="s" s="456">
        <f>VLOOKUP($A110,'Institution Evaluation'!$A$56:$K$346,9,0)&amp;""</f>
        <v>3146</v>
      </c>
      <c r="J110" t="s" s="456">
        <f>VLOOKUP($A110,'Institution Evaluation'!$A$56:$K$346,10,0)&amp;""</f>
      </c>
      <c r="K110" s="457">
        <f>IF($I110="Critical Importance",20,IF($I110="Minor Importance",5,10))</f>
        <v>5</v>
      </c>
      <c r="L110" s="458">
        <f>IF($E110="Not Scored","N/A",IF(AND($D110='Auto Responses'!$J$27,$H110=""),"N/A",IF(AND($D110='Auto Responses'!$J$27,$H110='Auto Responses'!$J$7),1,IF(AND($D110='Auto Responses'!$J$27,$H110='Auto Responses'!$J$8),0,IF(OR($F110=$G110,$H110='Auto Responses'!$J$7),1,0)))))</f>
        <v>0</v>
      </c>
      <c r="M110" t="s" s="456">
        <f>VLOOKUP($A110,'Institution Evaluation'!$A$56:$K$346,10,0)&amp;""</f>
      </c>
      <c r="N110" s="457">
        <f>IF($J110="Critical Importance",1,IF(AND($J110="",$I110="Critical Importance"),1,0))</f>
        <v>0</v>
      </c>
      <c r="O110" s="457">
        <f>IF($E110="Not Scored","N/A",IF($J110="",$K110,IF($J110="Minor Importance",5,IF($J110="Standard Importance",10,IF($J110="Critical Importance",20,0)))))</f>
        <v>5</v>
      </c>
      <c r="P110" s="457">
        <f>IF(OR($O110="N/A",$L110="N/A"),"N/A",$O110*$L110)</f>
        <v>0</v>
      </c>
      <c r="Q110" s="458">
        <f>IF(M110="TRUE",1,0)</f>
        <v>0</v>
      </c>
      <c r="R110" s="458">
        <f>R109+Q110</f>
        <v>0</v>
      </c>
      <c r="S110" s="458">
        <f>IF(Q110=0,0,R110)</f>
        <v>0</v>
      </c>
      <c r="T110" s="458">
        <f>IF(N110=1,1,0)</f>
        <v>0</v>
      </c>
      <c r="U110" s="458">
        <f>U109+T110</f>
        <v>36</v>
      </c>
      <c r="V110" s="458">
        <f>IF(T110=0,0,U110)</f>
        <v>0</v>
      </c>
      <c r="W110" s="160"/>
    </row>
    <row r="111" ht="57" customHeight="1">
      <c r="A111" t="s" s="456">
        <f>'Questions'!$A111</f>
        <v>3231</v>
      </c>
      <c r="B111" t="s" s="456">
        <f>LEFT(A111,4)</f>
        <v>3218</v>
      </c>
      <c r="C111" t="s" s="456">
        <f>VLOOKUP($A111,'Questions'!$A$3:$L$333,2,0)&amp;""</f>
        <v>1606</v>
      </c>
      <c r="D111" t="s" s="456">
        <f>VLOOKUP($A111,'Questions'!$A$3:$L$333,11,0)&amp;""</f>
      </c>
      <c r="E111" t="s" s="456">
        <f>VLOOKUP($A111,'Questions'!$A$3:$L$333,12,0)&amp;""</f>
        <v>3163</v>
      </c>
      <c r="F111" t="s" s="456">
        <f>VLOOKUP($A111,'Institution Evaluation'!$A$56:$K$346,3,0)&amp;""</f>
        <v>3143</v>
      </c>
      <c r="G111" t="s" s="456">
        <f>VLOOKUP($A111,'Institution Evaluation'!$A$56:$K$346,7,0)&amp;""</f>
        <v>3143</v>
      </c>
      <c r="H111" t="s" s="456">
        <f>VLOOKUP($A111,'Institution Evaluation'!$A$56:$K$346,8,0)&amp;""</f>
      </c>
      <c r="I111" t="s" s="456">
        <f>VLOOKUP($A111,'Institution Evaluation'!$A$56:$K$346,9,0)&amp;""</f>
        <v>3146</v>
      </c>
      <c r="J111" t="s" s="456">
        <f>VLOOKUP($A111,'Institution Evaluation'!$A$56:$K$346,10,0)&amp;""</f>
      </c>
      <c r="K111" s="457">
        <f>IF($I111="Critical Importance",20,IF($I111="Minor Importance",5,10))</f>
        <v>5</v>
      </c>
      <c r="L111" s="458">
        <f>IF($E111="Not Scored","N/A",IF(AND($D111='Auto Responses'!$J$27,$H111=""),"N/A",IF(AND($D111='Auto Responses'!$J$27,$H111='Auto Responses'!$J$7),1,IF(AND($D111='Auto Responses'!$J$27,$H111='Auto Responses'!$J$8),0,IF(OR($F111=$G111,$H111='Auto Responses'!$J$7),1,0)))))</f>
        <v>1</v>
      </c>
      <c r="M111" t="s" s="456">
        <f>VLOOKUP($A111,'Institution Evaluation'!$A$56:$K$346,10,0)&amp;""</f>
      </c>
      <c r="N111" s="457">
        <f>IF($J111="Critical Importance",1,IF(AND($J111="",$I111="Critical Importance"),1,0))</f>
        <v>0</v>
      </c>
      <c r="O111" s="457">
        <f>IF($E111="Not Scored","N/A",IF($J111="",$K111,IF($J111="Minor Importance",5,IF($J111="Standard Importance",10,IF($J111="Critical Importance",20,0)))))</f>
        <v>5</v>
      </c>
      <c r="P111" s="457">
        <f>IF(OR($O111="N/A",$L111="N/A"),"N/A",$O111*$L111)</f>
        <v>5</v>
      </c>
      <c r="Q111" s="458">
        <f>IF(M111="TRUE",1,0)</f>
        <v>0</v>
      </c>
      <c r="R111" s="458">
        <f>R110+Q111</f>
        <v>0</v>
      </c>
      <c r="S111" s="458">
        <f>IF(Q111=0,0,R111)</f>
        <v>0</v>
      </c>
      <c r="T111" s="458">
        <f>IF(N111=1,1,0)</f>
        <v>0</v>
      </c>
      <c r="U111" s="458">
        <f>U110+T111</f>
        <v>36</v>
      </c>
      <c r="V111" s="458">
        <f>IF(T111=0,0,U111)</f>
        <v>0</v>
      </c>
      <c r="W111" s="160"/>
    </row>
    <row r="112" ht="57" customHeight="1">
      <c r="A112" t="s" s="456">
        <f>'Questions'!$A112</f>
        <v>1258</v>
      </c>
      <c r="B112" t="s" s="456">
        <f>LEFT(A112,4)</f>
        <v>3232</v>
      </c>
      <c r="C112" t="s" s="456">
        <f>VLOOKUP($A112,'Questions'!$A$3:$L$333,2,0)&amp;""</f>
        <v>1607</v>
      </c>
      <c r="D112" t="s" s="456">
        <f>VLOOKUP($A112,'Questions'!$A$3:$L$333,11,0)&amp;""</f>
      </c>
      <c r="E112" t="s" s="456">
        <f>VLOOKUP($A112,'Questions'!$A$3:$L$333,12,0)&amp;""</f>
        <v>3210</v>
      </c>
      <c r="F112" t="s" s="456">
        <f>VLOOKUP($A112,'Institution Evaluation'!$A$56:$K$346,3,0)&amp;""</f>
        <v>3149</v>
      </c>
      <c r="G112" t="s" s="456">
        <f>VLOOKUP($A112,'Institution Evaluation'!$A$56:$K$346,7,0)&amp;""</f>
        <v>3149</v>
      </c>
      <c r="H112" t="s" s="456">
        <f>VLOOKUP($A112,'Institution Evaluation'!$A$56:$K$346,8,0)&amp;""</f>
      </c>
      <c r="I112" t="s" s="456">
        <f>VLOOKUP($A112,'Institution Evaluation'!$A$56:$K$346,9,0)&amp;""</f>
        <v>3144</v>
      </c>
      <c r="J112" t="s" s="456">
        <f>VLOOKUP($A112,'Institution Evaluation'!$A$56:$K$346,10,0)&amp;""</f>
      </c>
      <c r="K112" s="457">
        <f>IF($I112="Critical Importance",20,IF($I112="Minor Importance",5,10))</f>
        <v>20</v>
      </c>
      <c r="L112" s="458">
        <f>IF($E112="Not Scored","N/A",IF(AND($D112='Auto Responses'!$J$27,$H112=""),"N/A",IF(AND($D112='Auto Responses'!$J$27,$H112='Auto Responses'!$J$7),1,IF(AND($D112='Auto Responses'!$J$27,$H112='Auto Responses'!$J$8),0,IF(OR($F112=$G112,$H112='Auto Responses'!$J$7),1,0)))))</f>
        <v>1</v>
      </c>
      <c r="M112" t="s" s="456">
        <f>VLOOKUP($A112,'Institution Evaluation'!$A$56:$K$346,10,0)&amp;""</f>
      </c>
      <c r="N112" s="457">
        <f>IF($J112="Critical Importance",1,IF(AND($J112="",$I112="Critical Importance"),1,0))</f>
        <v>1</v>
      </c>
      <c r="O112" s="457">
        <f>IF($E112="Not Scored","N/A",IF($J112="",$K112,IF($J112="Minor Importance",5,IF($J112="Standard Importance",10,IF($J112="Critical Importance",20,0)))))</f>
        <v>20</v>
      </c>
      <c r="P112" s="457">
        <f>IF(OR($O112="N/A",$L112="N/A"),"N/A",$O112*$L112)</f>
        <v>20</v>
      </c>
      <c r="Q112" s="458">
        <f>IF(M112="TRUE",1,0)</f>
        <v>0</v>
      </c>
      <c r="R112" s="458">
        <f>R111+Q112</f>
        <v>0</v>
      </c>
      <c r="S112" s="458">
        <f>IF(Q112=0,0,R112)</f>
        <v>0</v>
      </c>
      <c r="T112" s="458">
        <f>IF(N112=1,1,0)</f>
        <v>1</v>
      </c>
      <c r="U112" s="458">
        <f>U111+T112</f>
        <v>37</v>
      </c>
      <c r="V112" s="458">
        <f>IF(T112=0,0,U112)</f>
        <v>37</v>
      </c>
      <c r="W112" s="160"/>
    </row>
    <row r="113" ht="57" customHeight="1">
      <c r="A113" t="s" s="456">
        <f>'Questions'!$A113</f>
        <v>1259</v>
      </c>
      <c r="B113" t="s" s="456">
        <f>LEFT(A113,4)</f>
        <v>3232</v>
      </c>
      <c r="C113" t="s" s="456">
        <f>VLOOKUP($A113,'Questions'!$A$3:$L$333,2,0)&amp;""</f>
        <v>1610</v>
      </c>
      <c r="D113" t="s" s="456">
        <f>VLOOKUP($A113,'Questions'!$A$3:$L$333,11,0)&amp;""</f>
      </c>
      <c r="E113" t="s" s="456">
        <f>VLOOKUP($A113,'Questions'!$A$3:$L$333,12,0)&amp;""</f>
        <v>3210</v>
      </c>
      <c r="F113" t="s" s="456">
        <f>VLOOKUP($A113,'Institution Evaluation'!$A$56:$K$346,3,0)&amp;""</f>
        <v>3149</v>
      </c>
      <c r="G113" t="s" s="456">
        <f>VLOOKUP($A113,'Institution Evaluation'!$A$56:$K$346,7,0)&amp;""</f>
        <v>3143</v>
      </c>
      <c r="H113" t="s" s="456">
        <f>VLOOKUP($A113,'Institution Evaluation'!$A$56:$K$346,8,0)&amp;""</f>
      </c>
      <c r="I113" t="s" s="456">
        <f>VLOOKUP($A113,'Institution Evaluation'!$A$56:$K$346,9,0)&amp;""</f>
        <v>3144</v>
      </c>
      <c r="J113" t="s" s="456">
        <f>VLOOKUP($A113,'Institution Evaluation'!$A$56:$K$346,10,0)&amp;""</f>
      </c>
      <c r="K113" s="457">
        <f>IF($I113="Critical Importance",20,IF($I113="Minor Importance",5,10))</f>
        <v>20</v>
      </c>
      <c r="L113" s="458">
        <f>IF($E113="Not Scored","N/A",IF(AND($D113='Auto Responses'!$J$27,$H113=""),"N/A",IF(AND($D113='Auto Responses'!$J$27,$H113='Auto Responses'!$J$7),1,IF(AND($D113='Auto Responses'!$J$27,$H113='Auto Responses'!$J$8),0,IF(OR($F113=$G113,$H113='Auto Responses'!$J$7),1,0)))))</f>
        <v>0</v>
      </c>
      <c r="M113" t="s" s="456">
        <f>VLOOKUP($A113,'Institution Evaluation'!$A$56:$K$346,10,0)&amp;""</f>
      </c>
      <c r="N113" s="457">
        <f>IF($J113="Critical Importance",1,IF(AND($J113="",$I113="Critical Importance"),1,0))</f>
        <v>1</v>
      </c>
      <c r="O113" s="457">
        <f>IF($E113="Not Scored","N/A",IF($J113="",$K113,IF($J113="Minor Importance",5,IF($J113="Standard Importance",10,IF($J113="Critical Importance",20,0)))))</f>
        <v>20</v>
      </c>
      <c r="P113" s="457">
        <f>IF(OR($O113="N/A",$L113="N/A"),"N/A",$O113*$L113)</f>
        <v>0</v>
      </c>
      <c r="Q113" s="458">
        <f>IF(M113="TRUE",1,0)</f>
        <v>0</v>
      </c>
      <c r="R113" s="458">
        <f>R112+Q113</f>
        <v>0</v>
      </c>
      <c r="S113" s="458">
        <f>IF(Q113=0,0,R113)</f>
        <v>0</v>
      </c>
      <c r="T113" s="458">
        <f>IF(N113=1,1,0)</f>
        <v>1</v>
      </c>
      <c r="U113" s="458">
        <f>U112+T113</f>
        <v>38</v>
      </c>
      <c r="V113" s="458">
        <f>IF(T113=0,0,U113)</f>
        <v>38</v>
      </c>
      <c r="W113" s="160"/>
    </row>
    <row r="114" ht="57" customHeight="1">
      <c r="A114" t="s" s="456">
        <f>'Questions'!$A114</f>
        <v>1260</v>
      </c>
      <c r="B114" t="s" s="456">
        <f>LEFT(A114,4)</f>
        <v>3232</v>
      </c>
      <c r="C114" t="s" s="456">
        <f>VLOOKUP($A114,'Questions'!$A$3:$L$333,2,0)&amp;""</f>
        <v>1613</v>
      </c>
      <c r="D114" t="s" s="456">
        <f>VLOOKUP($A114,'Questions'!$A$3:$L$333,11,0)&amp;""</f>
      </c>
      <c r="E114" t="s" s="456">
        <f>VLOOKUP($A114,'Questions'!$A$3:$L$333,12,0)&amp;""</f>
        <v>3210</v>
      </c>
      <c r="F114" t="s" s="456">
        <f>VLOOKUP($A114,'Institution Evaluation'!$A$56:$K$346,3,0)&amp;""</f>
        <v>3149</v>
      </c>
      <c r="G114" t="s" s="456">
        <f>VLOOKUP($A114,'Institution Evaluation'!$A$56:$K$346,7,0)&amp;""</f>
        <v>3143</v>
      </c>
      <c r="H114" t="s" s="456">
        <f>VLOOKUP($A114,'Institution Evaluation'!$A$56:$K$346,8,0)&amp;""</f>
      </c>
      <c r="I114" t="s" s="456">
        <f>VLOOKUP($A114,'Institution Evaluation'!$A$56:$K$346,9,0)&amp;""</f>
        <v>3144</v>
      </c>
      <c r="J114" t="s" s="456">
        <f>VLOOKUP($A114,'Institution Evaluation'!$A$56:$K$346,10,0)&amp;""</f>
      </c>
      <c r="K114" s="457">
        <f>IF($I114="Critical Importance",20,IF($I114="Minor Importance",5,10))</f>
        <v>20</v>
      </c>
      <c r="L114" s="458">
        <f>IF($E114="Not Scored","N/A",IF(AND($D114='Auto Responses'!$J$27,$H114=""),"N/A",IF(AND($D114='Auto Responses'!$J$27,$H114='Auto Responses'!$J$7),1,IF(AND($D114='Auto Responses'!$J$27,$H114='Auto Responses'!$J$8),0,IF(OR($F114=$G114,$H114='Auto Responses'!$J$7),1,0)))))</f>
        <v>0</v>
      </c>
      <c r="M114" t="s" s="456">
        <f>VLOOKUP($A114,'Institution Evaluation'!$A$56:$K$346,10,0)&amp;""</f>
      </c>
      <c r="N114" s="457">
        <f>IF($J114="Critical Importance",1,IF(AND($J114="",$I114="Critical Importance"),1,0))</f>
        <v>1</v>
      </c>
      <c r="O114" s="457">
        <f>IF($E114="Not Scored","N/A",IF($J114="",$K114,IF($J114="Minor Importance",5,IF($J114="Standard Importance",10,IF($J114="Critical Importance",20,0)))))</f>
        <v>20</v>
      </c>
      <c r="P114" s="457">
        <f>IF(OR($O114="N/A",$L114="N/A"),"N/A",$O114*$L114)</f>
        <v>0</v>
      </c>
      <c r="Q114" s="458">
        <f>IF(M114="TRUE",1,0)</f>
        <v>0</v>
      </c>
      <c r="R114" s="458">
        <f>R113+Q114</f>
        <v>0</v>
      </c>
      <c r="S114" s="458">
        <f>IF(Q114=0,0,R114)</f>
        <v>0</v>
      </c>
      <c r="T114" s="458">
        <f>IF(N114=1,1,0)</f>
        <v>1</v>
      </c>
      <c r="U114" s="458">
        <f>U113+T114</f>
        <v>39</v>
      </c>
      <c r="V114" s="458">
        <f>IF(T114=0,0,U114)</f>
        <v>39</v>
      </c>
      <c r="W114" s="160"/>
    </row>
    <row r="115" ht="57" customHeight="1">
      <c r="A115" t="s" s="456">
        <f>'Questions'!$A115</f>
        <v>1261</v>
      </c>
      <c r="B115" t="s" s="456">
        <f>LEFT(A115,4)</f>
        <v>3232</v>
      </c>
      <c r="C115" t="s" s="456">
        <f>VLOOKUP($A115,'Questions'!$A$3:$L$333,2,0)&amp;""</f>
        <v>1616</v>
      </c>
      <c r="D115" t="s" s="456">
        <f>VLOOKUP($A115,'Questions'!$A$3:$L$333,11,0)&amp;""</f>
      </c>
      <c r="E115" t="s" s="456">
        <f>VLOOKUP($A115,'Questions'!$A$3:$L$333,12,0)&amp;""</f>
        <v>3210</v>
      </c>
      <c r="F115" t="s" s="456">
        <f>VLOOKUP($A115,'Institution Evaluation'!$A$56:$K$346,3,0)&amp;""</f>
      </c>
      <c r="G115" t="s" s="456">
        <f>VLOOKUP($A115,'Institution Evaluation'!$A$56:$K$346,7,0)&amp;""</f>
        <v>3143</v>
      </c>
      <c r="H115" t="s" s="456">
        <f>VLOOKUP($A115,'Institution Evaluation'!$A$56:$K$346,8,0)&amp;""</f>
      </c>
      <c r="I115" t="s" s="456">
        <f>VLOOKUP($A115,'Institution Evaluation'!$A$56:$K$346,9,0)&amp;""</f>
        <v>3144</v>
      </c>
      <c r="J115" t="s" s="456">
        <f>VLOOKUP($A115,'Institution Evaluation'!$A$56:$K$346,10,0)&amp;""</f>
      </c>
      <c r="K115" s="457">
        <f>IF($I115="Critical Importance",20,IF($I115="Minor Importance",5,10))</f>
        <v>20</v>
      </c>
      <c r="L115" s="458">
        <f>IF($E115="Not Scored","N/A",IF(AND($D115='Auto Responses'!$J$27,$H115=""),"N/A",IF(AND($D115='Auto Responses'!$J$27,$H115='Auto Responses'!$J$7),1,IF(AND($D115='Auto Responses'!$J$27,$H115='Auto Responses'!$J$8),0,IF(OR($F115=$G115,$H115='Auto Responses'!$J$7),1,0)))))</f>
        <v>0</v>
      </c>
      <c r="M115" t="s" s="456">
        <f>VLOOKUP($A115,'Institution Evaluation'!$A$56:$K$346,10,0)&amp;""</f>
      </c>
      <c r="N115" s="457">
        <f>IF($J115="Critical Importance",1,IF(AND($J115="",$I115="Critical Importance"),1,0))</f>
        <v>1</v>
      </c>
      <c r="O115" s="457">
        <f>IF($E115="Not Scored","N/A",IF($J115="",$K115,IF($J115="Minor Importance",5,IF($J115="Standard Importance",10,IF($J115="Critical Importance",20,0)))))</f>
        <v>20</v>
      </c>
      <c r="P115" s="457">
        <f>IF(OR($O115="N/A",$L115="N/A"),"N/A",$O115*$L115)</f>
        <v>0</v>
      </c>
      <c r="Q115" s="458">
        <f>IF(M115="TRUE",1,0)</f>
        <v>0</v>
      </c>
      <c r="R115" s="458">
        <f>R114+Q115</f>
        <v>0</v>
      </c>
      <c r="S115" s="458">
        <f>IF(Q115=0,0,R115)</f>
        <v>0</v>
      </c>
      <c r="T115" s="458">
        <f>IF(N115=1,1,0)</f>
        <v>1</v>
      </c>
      <c r="U115" s="458">
        <f>U114+T115</f>
        <v>40</v>
      </c>
      <c r="V115" s="458">
        <f>IF(T115=0,0,U115)</f>
        <v>40</v>
      </c>
      <c r="W115" s="160"/>
    </row>
    <row r="116" ht="57" customHeight="1">
      <c r="A116" t="s" s="456">
        <f>'Questions'!$A116</f>
        <v>1262</v>
      </c>
      <c r="B116" t="s" s="456">
        <f>LEFT(A116,4)</f>
        <v>3232</v>
      </c>
      <c r="C116" t="s" s="456">
        <f>VLOOKUP($A116,'Questions'!$A$3:$L$333,2,0)&amp;""</f>
        <v>1619</v>
      </c>
      <c r="D116" t="s" s="456">
        <f>VLOOKUP($A116,'Questions'!$A$3:$L$333,11,0)&amp;""</f>
      </c>
      <c r="E116" t="s" s="456">
        <f>VLOOKUP($A116,'Questions'!$A$3:$L$333,12,0)&amp;""</f>
        <v>3210</v>
      </c>
      <c r="F116" t="s" s="456">
        <f>VLOOKUP($A116,'Institution Evaluation'!$A$56:$K$346,3,0)&amp;""</f>
        <v>3143</v>
      </c>
      <c r="G116" t="s" s="456">
        <f>VLOOKUP($A116,'Institution Evaluation'!$A$56:$K$346,7,0)&amp;""</f>
        <v>3143</v>
      </c>
      <c r="H116" t="s" s="456">
        <f>VLOOKUP($A116,'Institution Evaluation'!$A$56:$K$346,8,0)&amp;""</f>
      </c>
      <c r="I116" t="s" s="456">
        <f>VLOOKUP($A116,'Institution Evaluation'!$A$56:$K$346,9,0)&amp;""</f>
        <v>3144</v>
      </c>
      <c r="J116" t="s" s="456">
        <f>VLOOKUP($A116,'Institution Evaluation'!$A$56:$K$346,10,0)&amp;""</f>
      </c>
      <c r="K116" s="457">
        <f>IF($I116="Critical Importance",20,IF($I116="Minor Importance",5,10))</f>
        <v>20</v>
      </c>
      <c r="L116" s="458">
        <f>IF($E116="Not Scored","N/A",IF(AND($D116='Auto Responses'!$J$27,$H116=""),"N/A",IF(AND($D116='Auto Responses'!$J$27,$H116='Auto Responses'!$J$7),1,IF(AND($D116='Auto Responses'!$J$27,$H116='Auto Responses'!$J$8),0,IF(OR($F116=$G116,$H116='Auto Responses'!$J$7),1,0)))))</f>
        <v>1</v>
      </c>
      <c r="M116" t="s" s="456">
        <f>VLOOKUP($A116,'Institution Evaluation'!$A$56:$K$346,10,0)&amp;""</f>
      </c>
      <c r="N116" s="457">
        <f>IF($J116="Critical Importance",1,IF(AND($J116="",$I116="Critical Importance"),1,0))</f>
        <v>1</v>
      </c>
      <c r="O116" s="457">
        <f>IF($E116="Not Scored","N/A",IF($J116="",$K116,IF($J116="Minor Importance",5,IF($J116="Standard Importance",10,IF($J116="Critical Importance",20,0)))))</f>
        <v>20</v>
      </c>
      <c r="P116" s="457">
        <f>IF(OR($O116="N/A",$L116="N/A"),"N/A",$O116*$L116)</f>
        <v>20</v>
      </c>
      <c r="Q116" s="458">
        <f>IF(M116="TRUE",1,0)</f>
        <v>0</v>
      </c>
      <c r="R116" s="458">
        <f>R115+Q116</f>
        <v>0</v>
      </c>
      <c r="S116" s="458">
        <f>IF(Q116=0,0,R116)</f>
        <v>0</v>
      </c>
      <c r="T116" s="458">
        <f>IF(N116=1,1,0)</f>
        <v>1</v>
      </c>
      <c r="U116" s="458">
        <f>U115+T116</f>
        <v>41</v>
      </c>
      <c r="V116" s="458">
        <f>IF(T116=0,0,U116)</f>
        <v>41</v>
      </c>
      <c r="W116" s="160"/>
    </row>
    <row r="117" ht="57" customHeight="1">
      <c r="A117" t="s" s="456">
        <f>'Questions'!$A117</f>
        <v>1263</v>
      </c>
      <c r="B117" t="s" s="456">
        <f>LEFT(A117,4)</f>
        <v>3232</v>
      </c>
      <c r="C117" t="s" s="456">
        <f>VLOOKUP($A117,'Questions'!$A$3:$L$333,2,0)&amp;""</f>
        <v>1622</v>
      </c>
      <c r="D117" t="s" s="456">
        <f>VLOOKUP($A117,'Questions'!$A$3:$L$333,11,0)&amp;""</f>
      </c>
      <c r="E117" t="s" s="456">
        <f>VLOOKUP($A117,'Questions'!$A$3:$L$333,12,0)&amp;""</f>
        <v>3210</v>
      </c>
      <c r="F117" t="s" s="456">
        <f>VLOOKUP($A117,'Institution Evaluation'!$A$56:$K$346,3,0)&amp;""</f>
        <v>3143</v>
      </c>
      <c r="G117" t="s" s="456">
        <f>VLOOKUP($A117,'Institution Evaluation'!$A$56:$K$346,7,0)&amp;""</f>
        <v>3143</v>
      </c>
      <c r="H117" t="s" s="456">
        <f>VLOOKUP($A117,'Institution Evaluation'!$A$56:$K$346,8,0)&amp;""</f>
      </c>
      <c r="I117" t="s" s="456">
        <f>VLOOKUP($A117,'Institution Evaluation'!$A$56:$K$346,9,0)&amp;""</f>
        <v>3144</v>
      </c>
      <c r="J117" t="s" s="456">
        <f>VLOOKUP($A117,'Institution Evaluation'!$A$56:$K$346,10,0)&amp;""</f>
      </c>
      <c r="K117" s="457">
        <f>IF($I117="Critical Importance",20,IF($I117="Minor Importance",5,10))</f>
        <v>20</v>
      </c>
      <c r="L117" s="458">
        <f>IF($E117="Not Scored","N/A",IF(AND($D117='Auto Responses'!$J$27,$H117=""),"N/A",IF(AND($D117='Auto Responses'!$J$27,$H117='Auto Responses'!$J$7),1,IF(AND($D117='Auto Responses'!$J$27,$H117='Auto Responses'!$J$8),0,IF(OR($F117=$G117,$H117='Auto Responses'!$J$7),1,0)))))</f>
        <v>1</v>
      </c>
      <c r="M117" t="s" s="456">
        <f>VLOOKUP($A117,'Institution Evaluation'!$A$56:$K$346,10,0)&amp;""</f>
      </c>
      <c r="N117" s="457">
        <f>IF($J117="Critical Importance",1,IF(AND($J117="",$I117="Critical Importance"),1,0))</f>
        <v>1</v>
      </c>
      <c r="O117" s="457">
        <f>IF($E117="Not Scored","N/A",IF($J117="",$K117,IF($J117="Minor Importance",5,IF($J117="Standard Importance",10,IF($J117="Critical Importance",20,0)))))</f>
        <v>20</v>
      </c>
      <c r="P117" s="457">
        <f>IF(OR($O117="N/A",$L117="N/A"),"N/A",$O117*$L117)</f>
        <v>20</v>
      </c>
      <c r="Q117" s="458">
        <f>IF(M117="TRUE",1,0)</f>
        <v>0</v>
      </c>
      <c r="R117" s="458">
        <f>R116+Q117</f>
        <v>0</v>
      </c>
      <c r="S117" s="458">
        <f>IF(Q117=0,0,R117)</f>
        <v>0</v>
      </c>
      <c r="T117" s="458">
        <f>IF(N117=1,1,0)</f>
        <v>1</v>
      </c>
      <c r="U117" s="458">
        <f>U116+T117</f>
        <v>42</v>
      </c>
      <c r="V117" s="458">
        <f>IF(T117=0,0,U117)</f>
        <v>42</v>
      </c>
      <c r="W117" s="160"/>
    </row>
    <row r="118" ht="57" customHeight="1">
      <c r="A118" t="s" s="456">
        <f>'Questions'!$A118</f>
        <v>1264</v>
      </c>
      <c r="B118" t="s" s="456">
        <f>LEFT(A118,4)</f>
        <v>3232</v>
      </c>
      <c r="C118" t="s" s="456">
        <f>VLOOKUP($A118,'Questions'!$A$3:$L$333,2,0)&amp;""</f>
        <v>1625</v>
      </c>
      <c r="D118" t="s" s="456">
        <f>VLOOKUP($A118,'Questions'!$A$3:$L$333,11,0)&amp;""</f>
      </c>
      <c r="E118" t="s" s="456">
        <f>VLOOKUP($A118,'Questions'!$A$3:$L$333,12,0)&amp;""</f>
        <v>3210</v>
      </c>
      <c r="F118" t="s" s="456">
        <f>VLOOKUP($A118,'Institution Evaluation'!$A$56:$K$346,3,0)&amp;""</f>
        <v>3149</v>
      </c>
      <c r="G118" t="s" s="456">
        <f>VLOOKUP($A118,'Institution Evaluation'!$A$56:$K$346,7,0)&amp;""</f>
        <v>3149</v>
      </c>
      <c r="H118" t="s" s="456">
        <f>VLOOKUP($A118,'Institution Evaluation'!$A$56:$K$346,8,0)&amp;""</f>
      </c>
      <c r="I118" t="s" s="456">
        <f>VLOOKUP($A118,'Institution Evaluation'!$A$56:$K$346,9,0)&amp;""</f>
        <v>3144</v>
      </c>
      <c r="J118" t="s" s="456">
        <f>VLOOKUP($A118,'Institution Evaluation'!$A$56:$K$346,10,0)&amp;""</f>
      </c>
      <c r="K118" s="457">
        <f>IF($I118="Critical Importance",20,IF($I118="Minor Importance",5,10))</f>
        <v>20</v>
      </c>
      <c r="L118" s="458">
        <f>IF($E118="Not Scored","N/A",IF(AND($D118='Auto Responses'!$J$27,$H118=""),"N/A",IF(AND($D118='Auto Responses'!$J$27,$H118='Auto Responses'!$J$7),1,IF(AND($D118='Auto Responses'!$J$27,$H118='Auto Responses'!$J$8),0,IF(OR($F118=$G118,$H118='Auto Responses'!$J$7),1,0)))))</f>
        <v>1</v>
      </c>
      <c r="M118" t="s" s="456">
        <f>VLOOKUP($A118,'Institution Evaluation'!$A$56:$K$346,10,0)&amp;""</f>
      </c>
      <c r="N118" s="457">
        <f>IF($J118="Critical Importance",1,IF(AND($J118="",$I118="Critical Importance"),1,0))</f>
        <v>1</v>
      </c>
      <c r="O118" s="457">
        <f>IF($E118="Not Scored","N/A",IF($J118="",$K118,IF($J118="Minor Importance",5,IF($J118="Standard Importance",10,IF($J118="Critical Importance",20,0)))))</f>
        <v>20</v>
      </c>
      <c r="P118" s="457">
        <f>IF(OR($O118="N/A",$L118="N/A"),"N/A",$O118*$L118)</f>
        <v>20</v>
      </c>
      <c r="Q118" s="458">
        <f>IF(M118="TRUE",1,0)</f>
        <v>0</v>
      </c>
      <c r="R118" s="458">
        <f>R117+Q118</f>
        <v>0</v>
      </c>
      <c r="S118" s="458">
        <f>IF(Q118=0,0,R118)</f>
        <v>0</v>
      </c>
      <c r="T118" s="458">
        <f>IF(N118=1,1,0)</f>
        <v>1</v>
      </c>
      <c r="U118" s="458">
        <f>U117+T118</f>
        <v>43</v>
      </c>
      <c r="V118" s="458">
        <f>IF(T118=0,0,U118)</f>
        <v>43</v>
      </c>
      <c r="W118" s="160"/>
    </row>
    <row r="119" ht="57" customHeight="1">
      <c r="A119" t="s" s="456">
        <f>'Questions'!$A119</f>
        <v>1265</v>
      </c>
      <c r="B119" t="s" s="456">
        <f>LEFT(A119,4)</f>
        <v>3232</v>
      </c>
      <c r="C119" t="s" s="456">
        <f>VLOOKUP($A119,'Questions'!$A$3:$L$333,2,0)&amp;""</f>
        <v>1628</v>
      </c>
      <c r="D119" t="s" s="456">
        <f>VLOOKUP($A119,'Questions'!$A$3:$L$333,11,0)&amp;""</f>
      </c>
      <c r="E119" t="s" s="456">
        <f>VLOOKUP($A119,'Questions'!$A$3:$L$333,12,0)&amp;""</f>
        <v>3210</v>
      </c>
      <c r="F119" t="s" s="456">
        <f>VLOOKUP($A119,'Institution Evaluation'!$A$56:$K$346,3,0)&amp;""</f>
        <v>3149</v>
      </c>
      <c r="G119" t="s" s="456">
        <f>VLOOKUP($A119,'Institution Evaluation'!$A$56:$K$346,7,0)&amp;""</f>
        <v>3143</v>
      </c>
      <c r="H119" t="s" s="456">
        <f>VLOOKUP($A119,'Institution Evaluation'!$A$56:$K$346,8,0)&amp;""</f>
      </c>
      <c r="I119" t="s" s="456">
        <f>VLOOKUP($A119,'Institution Evaluation'!$A$56:$K$346,9,0)&amp;""</f>
        <v>3144</v>
      </c>
      <c r="J119" t="s" s="456">
        <f>VLOOKUP($A119,'Institution Evaluation'!$A$56:$K$346,10,0)&amp;""</f>
      </c>
      <c r="K119" s="457">
        <f>IF($I119="Critical Importance",20,IF($I119="Minor Importance",5,10))</f>
        <v>20</v>
      </c>
      <c r="L119" s="458">
        <f>IF($E119="Not Scored","N/A",IF(AND($D119='Auto Responses'!$J$27,$H119=""),"N/A",IF(AND($D119='Auto Responses'!$J$27,$H119='Auto Responses'!$J$7),1,IF(AND($D119='Auto Responses'!$J$27,$H119='Auto Responses'!$J$8),0,IF(OR($F119=$G119,$H119='Auto Responses'!$J$7),1,0)))))</f>
        <v>0</v>
      </c>
      <c r="M119" t="s" s="456">
        <f>VLOOKUP($A119,'Institution Evaluation'!$A$56:$K$346,10,0)&amp;""</f>
      </c>
      <c r="N119" s="457">
        <f>IF($J119="Critical Importance",1,IF(AND($J119="",$I119="Critical Importance"),1,0))</f>
        <v>1</v>
      </c>
      <c r="O119" s="457">
        <f>IF($E119="Not Scored","N/A",IF($J119="",$K119,IF($J119="Minor Importance",5,IF($J119="Standard Importance",10,IF($J119="Critical Importance",20,0)))))</f>
        <v>20</v>
      </c>
      <c r="P119" s="457">
        <f>IF(OR($O119="N/A",$L119="N/A"),"N/A",$O119*$L119)</f>
        <v>0</v>
      </c>
      <c r="Q119" s="458">
        <f>IF(M119="TRUE",1,0)</f>
        <v>0</v>
      </c>
      <c r="R119" s="458">
        <f>R118+Q119</f>
        <v>0</v>
      </c>
      <c r="S119" s="458">
        <f>IF(Q119=0,0,R119)</f>
        <v>0</v>
      </c>
      <c r="T119" s="458">
        <f>IF(N119=1,1,0)</f>
        <v>1</v>
      </c>
      <c r="U119" s="458">
        <f>U118+T119</f>
        <v>44</v>
      </c>
      <c r="V119" s="458">
        <f>IF(T119=0,0,U119)</f>
        <v>44</v>
      </c>
      <c r="W119" s="160"/>
    </row>
    <row r="120" ht="57" customHeight="1">
      <c r="A120" t="s" s="456">
        <f>'Questions'!$A120</f>
        <v>3233</v>
      </c>
      <c r="B120" t="s" s="456">
        <f>LEFT(A120,4)</f>
        <v>3232</v>
      </c>
      <c r="C120" t="s" s="456">
        <f>VLOOKUP($A120,'Questions'!$A$3:$L$333,2,0)&amp;""</f>
        <v>1631</v>
      </c>
      <c r="D120" t="s" s="456">
        <f>VLOOKUP($A120,'Questions'!$A$3:$L$333,11,0)&amp;""</f>
      </c>
      <c r="E120" t="s" s="456">
        <f>VLOOKUP($A120,'Questions'!$A$3:$L$333,12,0)&amp;""</f>
        <v>3210</v>
      </c>
      <c r="F120" t="s" s="456">
        <f>VLOOKUP($A120,'Institution Evaluation'!$A$56:$K$346,3,0)&amp;""</f>
        <v>3149</v>
      </c>
      <c r="G120" t="s" s="456">
        <f>VLOOKUP($A120,'Institution Evaluation'!$A$56:$K$346,7,0)&amp;""</f>
        <v>3143</v>
      </c>
      <c r="H120" t="s" s="456">
        <f>VLOOKUP($A120,'Institution Evaluation'!$A$56:$K$346,8,0)&amp;""</f>
      </c>
      <c r="I120" t="s" s="456">
        <f>VLOOKUP($A120,'Institution Evaluation'!$A$56:$K$346,9,0)&amp;""</f>
        <v>3165</v>
      </c>
      <c r="J120" t="s" s="456">
        <f>VLOOKUP($A120,'Institution Evaluation'!$A$56:$K$346,10,0)&amp;""</f>
      </c>
      <c r="K120" s="457">
        <f>IF($I120="Critical Importance",20,IF($I120="Minor Importance",5,10))</f>
        <v>10</v>
      </c>
      <c r="L120" s="458">
        <f>IF($E120="Not Scored","N/A",IF(AND($D120='Auto Responses'!$J$27,$H120=""),"N/A",IF(AND($D120='Auto Responses'!$J$27,$H120='Auto Responses'!$J$7),1,IF(AND($D120='Auto Responses'!$J$27,$H120='Auto Responses'!$J$8),0,IF(OR($F120=$G120,$H120='Auto Responses'!$J$7),1,0)))))</f>
        <v>0</v>
      </c>
      <c r="M120" t="s" s="456">
        <f>VLOOKUP($A120,'Institution Evaluation'!$A$56:$K$346,10,0)&amp;""</f>
      </c>
      <c r="N120" s="457">
        <f>IF($J120="Critical Importance",1,IF(AND($J120="",$I120="Critical Importance"),1,0))</f>
        <v>0</v>
      </c>
      <c r="O120" s="457">
        <f>IF($E120="Not Scored","N/A",IF($J120="",$K120,IF($J120="Minor Importance",5,IF($J120="Standard Importance",10,IF($J120="Critical Importance",20,0)))))</f>
        <v>10</v>
      </c>
      <c r="P120" s="457">
        <f>IF(OR($O120="N/A",$L120="N/A"),"N/A",$O120*$L120)</f>
        <v>0</v>
      </c>
      <c r="Q120" s="458">
        <f>IF(M120="TRUE",1,0)</f>
        <v>0</v>
      </c>
      <c r="R120" s="458">
        <f>R119+Q120</f>
        <v>0</v>
      </c>
      <c r="S120" s="458">
        <f>IF(Q120=0,0,R120)</f>
        <v>0</v>
      </c>
      <c r="T120" s="458">
        <f>IF(N120=1,1,0)</f>
        <v>0</v>
      </c>
      <c r="U120" s="458">
        <f>U119+T120</f>
        <v>44</v>
      </c>
      <c r="V120" s="458">
        <f>IF(T120=0,0,U120)</f>
        <v>0</v>
      </c>
      <c r="W120" s="160"/>
    </row>
    <row r="121" ht="57" customHeight="1">
      <c r="A121" t="s" s="456">
        <f>'Questions'!$A121</f>
        <v>3234</v>
      </c>
      <c r="B121" t="s" s="456">
        <f>LEFT(A121,4)</f>
        <v>3232</v>
      </c>
      <c r="C121" t="s" s="456">
        <f>VLOOKUP($A121,'Questions'!$A$3:$L$333,2,0)&amp;""</f>
        <v>1633</v>
      </c>
      <c r="D121" t="s" s="456">
        <f>VLOOKUP($A121,'Questions'!$A$3:$L$333,11,0)&amp;""</f>
      </c>
      <c r="E121" t="s" s="456">
        <f>VLOOKUP($A121,'Questions'!$A$3:$L$333,12,0)&amp;""</f>
        <v>3210</v>
      </c>
      <c r="F121" t="s" s="456">
        <f>VLOOKUP($A121,'Institution Evaluation'!$A$56:$K$346,3,0)&amp;""</f>
        <v>3149</v>
      </c>
      <c r="G121" t="s" s="456">
        <f>VLOOKUP($A121,'Institution Evaluation'!$A$56:$K$346,7,0)&amp;""</f>
        <v>3143</v>
      </c>
      <c r="H121" t="s" s="456">
        <f>VLOOKUP($A121,'Institution Evaluation'!$A$56:$K$346,8,0)&amp;""</f>
      </c>
      <c r="I121" t="s" s="456">
        <f>VLOOKUP($A121,'Institution Evaluation'!$A$56:$K$346,9,0)&amp;""</f>
        <v>3165</v>
      </c>
      <c r="J121" t="s" s="456">
        <f>VLOOKUP($A121,'Institution Evaluation'!$A$56:$K$346,10,0)&amp;""</f>
      </c>
      <c r="K121" s="457">
        <f>IF($I121="Critical Importance",20,IF($I121="Minor Importance",5,10))</f>
        <v>10</v>
      </c>
      <c r="L121" s="458">
        <f>IF($E121="Not Scored","N/A",IF(AND($D121='Auto Responses'!$J$27,$H121=""),"N/A",IF(AND($D121='Auto Responses'!$J$27,$H121='Auto Responses'!$J$7),1,IF(AND($D121='Auto Responses'!$J$27,$H121='Auto Responses'!$J$8),0,IF(OR($F121=$G121,$H121='Auto Responses'!$J$7),1,0)))))</f>
        <v>0</v>
      </c>
      <c r="M121" t="s" s="456">
        <f>VLOOKUP($A121,'Institution Evaluation'!$A$56:$K$346,10,0)&amp;""</f>
      </c>
      <c r="N121" s="457">
        <f>IF($J121="Critical Importance",1,IF(AND($J121="",$I121="Critical Importance"),1,0))</f>
        <v>0</v>
      </c>
      <c r="O121" s="457">
        <f>IF($E121="Not Scored","N/A",IF($J121="",$K121,IF($J121="Minor Importance",5,IF($J121="Standard Importance",10,IF($J121="Critical Importance",20,0)))))</f>
        <v>10</v>
      </c>
      <c r="P121" s="457">
        <f>IF(OR($O121="N/A",$L121="N/A"),"N/A",$O121*$L121)</f>
        <v>0</v>
      </c>
      <c r="Q121" s="458">
        <f>IF(M121="TRUE",1,0)</f>
        <v>0</v>
      </c>
      <c r="R121" s="458">
        <f>R120+Q121</f>
        <v>0</v>
      </c>
      <c r="S121" s="458">
        <f>IF(Q121=0,0,R121)</f>
        <v>0</v>
      </c>
      <c r="T121" s="458">
        <f>IF(N121=1,1,0)</f>
        <v>0</v>
      </c>
      <c r="U121" s="458">
        <f>U120+T121</f>
        <v>44</v>
      </c>
      <c r="V121" s="458">
        <f>IF(T121=0,0,U121)</f>
        <v>0</v>
      </c>
      <c r="W121" s="160"/>
    </row>
    <row r="122" ht="57" customHeight="1">
      <c r="A122" t="s" s="456">
        <f>'Questions'!$A122</f>
        <v>3235</v>
      </c>
      <c r="B122" t="s" s="456">
        <f>LEFT(A122,4)</f>
        <v>3232</v>
      </c>
      <c r="C122" t="s" s="456">
        <f>VLOOKUP($A122,'Questions'!$A$3:$L$333,2,0)&amp;""</f>
        <v>1635</v>
      </c>
      <c r="D122" t="s" s="456">
        <f>VLOOKUP($A122,'Questions'!$A$3:$L$333,11,0)&amp;""</f>
      </c>
      <c r="E122" t="s" s="456">
        <f>VLOOKUP($A122,'Questions'!$A$3:$L$333,12,0)&amp;""</f>
        <v>3210</v>
      </c>
      <c r="F122" t="s" s="456">
        <f>VLOOKUP($A122,'Institution Evaluation'!$A$56:$K$346,3,0)&amp;""</f>
        <v>3149</v>
      </c>
      <c r="G122" t="s" s="456">
        <f>VLOOKUP($A122,'Institution Evaluation'!$A$56:$K$346,7,0)&amp;""</f>
        <v>3143</v>
      </c>
      <c r="H122" t="s" s="456">
        <f>VLOOKUP($A122,'Institution Evaluation'!$A$56:$K$346,8,0)&amp;""</f>
      </c>
      <c r="I122" t="s" s="456">
        <f>VLOOKUP($A122,'Institution Evaluation'!$A$56:$K$346,9,0)&amp;""</f>
        <v>3165</v>
      </c>
      <c r="J122" t="s" s="456">
        <f>VLOOKUP($A122,'Institution Evaluation'!$A$56:$K$346,10,0)&amp;""</f>
      </c>
      <c r="K122" s="457">
        <f>IF($I122="Critical Importance",20,IF($I122="Minor Importance",5,10))</f>
        <v>10</v>
      </c>
      <c r="L122" s="458">
        <f>IF($E122="Not Scored","N/A",IF(AND($D122='Auto Responses'!$J$27,$H122=""),"N/A",IF(AND($D122='Auto Responses'!$J$27,$H122='Auto Responses'!$J$7),1,IF(AND($D122='Auto Responses'!$J$27,$H122='Auto Responses'!$J$8),0,IF(OR($F122=$G122,$H122='Auto Responses'!$J$7),1,0)))))</f>
        <v>0</v>
      </c>
      <c r="M122" t="s" s="456">
        <f>VLOOKUP($A122,'Institution Evaluation'!$A$56:$K$346,10,0)&amp;""</f>
      </c>
      <c r="N122" s="457">
        <f>IF($J122="Critical Importance",1,IF(AND($J122="",$I122="Critical Importance"),1,0))</f>
        <v>0</v>
      </c>
      <c r="O122" s="457">
        <f>IF($E122="Not Scored","N/A",IF($J122="",$K122,IF($J122="Minor Importance",5,IF($J122="Standard Importance",10,IF($J122="Critical Importance",20,0)))))</f>
        <v>10</v>
      </c>
      <c r="P122" s="457">
        <f>IF(OR($O122="N/A",$L122="N/A"),"N/A",$O122*$L122)</f>
        <v>0</v>
      </c>
      <c r="Q122" s="458">
        <f>IF(M122="TRUE",1,0)</f>
        <v>0</v>
      </c>
      <c r="R122" s="458">
        <f>R121+Q122</f>
        <v>0</v>
      </c>
      <c r="S122" s="458">
        <f>IF(Q122=0,0,R122)</f>
        <v>0</v>
      </c>
      <c r="T122" s="458">
        <f>IF(N122=1,1,0)</f>
        <v>0</v>
      </c>
      <c r="U122" s="458">
        <f>U121+T122</f>
        <v>44</v>
      </c>
      <c r="V122" s="458">
        <f>IF(T122=0,0,U122)</f>
        <v>0</v>
      </c>
      <c r="W122" s="160"/>
    </row>
    <row r="123" ht="57" customHeight="1">
      <c r="A123" t="s" s="456">
        <f>'Questions'!$A123</f>
        <v>3236</v>
      </c>
      <c r="B123" t="s" s="456">
        <f>LEFT(A123,4)</f>
        <v>3232</v>
      </c>
      <c r="C123" t="s" s="456">
        <f>VLOOKUP($A123,'Questions'!$A$3:$L$333,2,0)&amp;""</f>
        <v>1638</v>
      </c>
      <c r="D123" t="s" s="456">
        <f>VLOOKUP($A123,'Questions'!$A$3:$L$333,11,0)&amp;""</f>
      </c>
      <c r="E123" t="s" s="456">
        <f>VLOOKUP($A123,'Questions'!$A$3:$L$333,12,0)&amp;""</f>
        <v>3210</v>
      </c>
      <c r="F123" t="s" s="456">
        <f>VLOOKUP($A123,'Institution Evaluation'!$A$56:$K$346,3,0)&amp;""</f>
        <v>3149</v>
      </c>
      <c r="G123" t="s" s="456">
        <f>VLOOKUP($A123,'Institution Evaluation'!$A$56:$K$346,7,0)&amp;""</f>
        <v>3143</v>
      </c>
      <c r="H123" t="s" s="456">
        <f>VLOOKUP($A123,'Institution Evaluation'!$A$56:$K$346,8,0)&amp;""</f>
      </c>
      <c r="I123" t="s" s="456">
        <f>VLOOKUP($A123,'Institution Evaluation'!$A$56:$K$346,9,0)&amp;""</f>
        <v>3165</v>
      </c>
      <c r="J123" t="s" s="456">
        <f>VLOOKUP($A123,'Institution Evaluation'!$A$56:$K$346,10,0)&amp;""</f>
      </c>
      <c r="K123" s="457">
        <f>IF($I123="Critical Importance",20,IF($I123="Minor Importance",5,10))</f>
        <v>10</v>
      </c>
      <c r="L123" s="458">
        <f>IF($E123="Not Scored","N/A",IF(AND($D123='Auto Responses'!$J$27,$H123=""),"N/A",IF(AND($D123='Auto Responses'!$J$27,$H123='Auto Responses'!$J$7),1,IF(AND($D123='Auto Responses'!$J$27,$H123='Auto Responses'!$J$8),0,IF(OR($F123=$G123,$H123='Auto Responses'!$J$7),1,0)))))</f>
        <v>0</v>
      </c>
      <c r="M123" t="s" s="456">
        <f>VLOOKUP($A123,'Institution Evaluation'!$A$56:$K$346,10,0)&amp;""</f>
      </c>
      <c r="N123" s="457">
        <f>IF($J123="Critical Importance",1,IF(AND($J123="",$I123="Critical Importance"),1,0))</f>
        <v>0</v>
      </c>
      <c r="O123" s="457">
        <f>IF($E123="Not Scored","N/A",IF($J123="",$K123,IF($J123="Minor Importance",5,IF($J123="Standard Importance",10,IF($J123="Critical Importance",20,0)))))</f>
        <v>10</v>
      </c>
      <c r="P123" s="457">
        <f>IF(OR($O123="N/A",$L123="N/A"),"N/A",$O123*$L123)</f>
        <v>0</v>
      </c>
      <c r="Q123" s="458">
        <f>IF(M123="TRUE",1,0)</f>
        <v>0</v>
      </c>
      <c r="R123" s="458">
        <f>R122+Q123</f>
        <v>0</v>
      </c>
      <c r="S123" s="458">
        <f>IF(Q123=0,0,R123)</f>
        <v>0</v>
      </c>
      <c r="T123" s="458">
        <f>IF(N123=1,1,0)</f>
        <v>0</v>
      </c>
      <c r="U123" s="458">
        <f>U122+T123</f>
        <v>44</v>
      </c>
      <c r="V123" s="458">
        <f>IF(T123=0,0,U123)</f>
        <v>0</v>
      </c>
      <c r="W123" s="160"/>
    </row>
    <row r="124" ht="57" customHeight="1">
      <c r="A124" t="s" s="456">
        <f>'Questions'!$A124</f>
        <v>3237</v>
      </c>
      <c r="B124" t="s" s="456">
        <f>LEFT(A124,4)</f>
        <v>3232</v>
      </c>
      <c r="C124" t="s" s="456">
        <f>VLOOKUP($A124,'Questions'!$A$3:$L$333,2,0)&amp;""</f>
        <v>1641</v>
      </c>
      <c r="D124" t="s" s="456">
        <f>VLOOKUP($A124,'Questions'!$A$3:$L$333,11,0)&amp;""</f>
      </c>
      <c r="E124" t="s" s="456">
        <f>VLOOKUP($A124,'Questions'!$A$3:$L$333,12,0)&amp;""</f>
        <v>3210</v>
      </c>
      <c r="F124" t="s" s="456">
        <f>VLOOKUP($A124,'Institution Evaluation'!$A$56:$K$346,3,0)&amp;""</f>
        <v>3149</v>
      </c>
      <c r="G124" t="s" s="456">
        <f>VLOOKUP($A124,'Institution Evaluation'!$A$56:$K$346,7,0)&amp;""</f>
        <v>3143</v>
      </c>
      <c r="H124" t="s" s="456">
        <f>VLOOKUP($A124,'Institution Evaluation'!$A$56:$K$346,8,0)&amp;""</f>
      </c>
      <c r="I124" t="s" s="456">
        <f>VLOOKUP($A124,'Institution Evaluation'!$A$56:$K$346,9,0)&amp;""</f>
        <v>3165</v>
      </c>
      <c r="J124" t="s" s="456">
        <f>VLOOKUP($A124,'Institution Evaluation'!$A$56:$K$346,10,0)&amp;""</f>
      </c>
      <c r="K124" s="457">
        <f>IF($I124="Critical Importance",20,IF($I124="Minor Importance",5,10))</f>
        <v>10</v>
      </c>
      <c r="L124" s="458">
        <f>IF($E124="Not Scored","N/A",IF(AND($D124='Auto Responses'!$J$27,$H124=""),"N/A",IF(AND($D124='Auto Responses'!$J$27,$H124='Auto Responses'!$J$7),1,IF(AND($D124='Auto Responses'!$J$27,$H124='Auto Responses'!$J$8),0,IF(OR($F124=$G124,$H124='Auto Responses'!$J$7),1,0)))))</f>
        <v>0</v>
      </c>
      <c r="M124" t="s" s="456">
        <f>VLOOKUP($A124,'Institution Evaluation'!$A$56:$K$346,10,0)&amp;""</f>
      </c>
      <c r="N124" s="457">
        <f>IF($J124="Critical Importance",1,IF(AND($J124="",$I124="Critical Importance"),1,0))</f>
        <v>0</v>
      </c>
      <c r="O124" s="457">
        <f>IF($E124="Not Scored","N/A",IF($J124="",$K124,IF($J124="Minor Importance",5,IF($J124="Standard Importance",10,IF($J124="Critical Importance",20,0)))))</f>
        <v>10</v>
      </c>
      <c r="P124" s="457">
        <f>IF(OR($O124="N/A",$L124="N/A"),"N/A",$O124*$L124)</f>
        <v>0</v>
      </c>
      <c r="Q124" s="458">
        <f>IF(M124="TRUE",1,0)</f>
        <v>0</v>
      </c>
      <c r="R124" s="458">
        <f>R123+Q124</f>
        <v>0</v>
      </c>
      <c r="S124" s="458">
        <f>IF(Q124=0,0,R124)</f>
        <v>0</v>
      </c>
      <c r="T124" s="458">
        <f>IF(N124=1,1,0)</f>
        <v>0</v>
      </c>
      <c r="U124" s="458">
        <f>U123+T124</f>
        <v>44</v>
      </c>
      <c r="V124" s="458">
        <f>IF(T124=0,0,U124)</f>
        <v>0</v>
      </c>
      <c r="W124" s="160"/>
    </row>
    <row r="125" ht="71.25" customHeight="1">
      <c r="A125" t="s" s="456">
        <f>'Questions'!$A126</f>
        <v>3238</v>
      </c>
      <c r="B125" t="s" s="456">
        <f>LEFT(A125,4)</f>
        <v>3232</v>
      </c>
      <c r="C125" t="s" s="456">
        <f>VLOOKUP($A125,'Questions'!$A$3:$L$333,2,0)&amp;""</f>
        <v>1647</v>
      </c>
      <c r="D125" t="s" s="456">
        <f>VLOOKUP($A125,'Questions'!$A$3:$L$333,11,0)&amp;""</f>
      </c>
      <c r="E125" t="s" s="456">
        <f>VLOOKUP($A125,'Questions'!$A$3:$L$333,12,0)&amp;""</f>
        <v>3210</v>
      </c>
      <c r="F125" t="s" s="456">
        <f>VLOOKUP($A125,'Institution Evaluation'!$A$56:$K$346,3,0)&amp;""</f>
        <v>3149</v>
      </c>
      <c r="G125" t="s" s="456">
        <f>VLOOKUP($A125,'Institution Evaluation'!$A$56:$K$346,7,0)&amp;""</f>
        <v>3143</v>
      </c>
      <c r="H125" t="s" s="456">
        <f>VLOOKUP($A125,'Institution Evaluation'!$A$56:$K$346,8,0)&amp;""</f>
      </c>
      <c r="I125" t="s" s="456">
        <f>VLOOKUP($A125,'Institution Evaluation'!$A$56:$K$346,9,0)&amp;""</f>
        <v>3165</v>
      </c>
      <c r="J125" t="s" s="456">
        <f>VLOOKUP($A125,'Institution Evaluation'!$A$56:$K$346,10,0)&amp;""</f>
      </c>
      <c r="K125" s="457">
        <f>IF($I125="Critical Importance",20,IF($I125="Minor Importance",5,10))</f>
        <v>10</v>
      </c>
      <c r="L125" s="458">
        <f>IF($E125="Not Scored","N/A",IF(AND($D125='Auto Responses'!$J$27,$H125=""),"N/A",IF(AND($D125='Auto Responses'!$J$27,$H125='Auto Responses'!$J$7),1,IF(AND($D125='Auto Responses'!$J$27,$H125='Auto Responses'!$J$8),0,IF(OR($F125=$G125,$H125='Auto Responses'!$J$7),1,0)))))</f>
        <v>0</v>
      </c>
      <c r="M125" t="s" s="456">
        <f>VLOOKUP($A125,'Institution Evaluation'!$A$56:$K$346,10,0)&amp;""</f>
      </c>
      <c r="N125" s="457">
        <f>IF($J125="Critical Importance",1,IF(AND($J125="",$I125="Critical Importance"),1,0))</f>
        <v>0</v>
      </c>
      <c r="O125" s="457">
        <f>IF($E125="Not Scored","N/A",IF($J125="",$K125,IF($J125="Minor Importance",5,IF($J125="Standard Importance",10,IF($J125="Critical Importance",20,0)))))</f>
        <v>10</v>
      </c>
      <c r="P125" s="457">
        <f>IF(OR($O125="N/A",$L125="N/A"),"N/A",$O125*$L125)</f>
        <v>0</v>
      </c>
      <c r="Q125" s="458">
        <f>IF(M125="TRUE",1,0)</f>
        <v>0</v>
      </c>
      <c r="R125" s="458">
        <f>R124+Q125</f>
        <v>0</v>
      </c>
      <c r="S125" s="458">
        <f>IF(Q125=0,0,R125)</f>
        <v>0</v>
      </c>
      <c r="T125" s="458">
        <f>IF(N125=1,1,0)</f>
        <v>0</v>
      </c>
      <c r="U125" s="458">
        <f>U124+T125</f>
        <v>44</v>
      </c>
      <c r="V125" s="458">
        <f>IF(T125=0,0,U125)</f>
        <v>0</v>
      </c>
      <c r="W125" s="160"/>
    </row>
    <row r="126" ht="57" customHeight="1">
      <c r="A126" t="s" s="456">
        <f>'Questions'!$A127</f>
        <v>3239</v>
      </c>
      <c r="B126" t="s" s="456">
        <f>LEFT(A126,4)</f>
        <v>3232</v>
      </c>
      <c r="C126" t="s" s="456">
        <f>VLOOKUP($A126,'Questions'!$A$3:$L$333,2,0)&amp;""</f>
        <v>1648</v>
      </c>
      <c r="D126" t="s" s="456">
        <f>VLOOKUP($A126,'Questions'!$A$3:$L$333,11,0)&amp;""</f>
      </c>
      <c r="E126" t="s" s="456">
        <f>VLOOKUP($A126,'Questions'!$A$3:$L$333,12,0)&amp;""</f>
        <v>3210</v>
      </c>
      <c r="F126" t="s" s="456">
        <f>VLOOKUP($A126,'Institution Evaluation'!$A$56:$K$346,3,0)&amp;""</f>
        <v>3149</v>
      </c>
      <c r="G126" t="s" s="456">
        <f>VLOOKUP($A126,'Institution Evaluation'!$A$56:$K$346,7,0)&amp;""</f>
        <v>3143</v>
      </c>
      <c r="H126" t="s" s="456">
        <f>VLOOKUP($A126,'Institution Evaluation'!$A$56:$K$346,8,0)&amp;""</f>
      </c>
      <c r="I126" t="s" s="456">
        <f>VLOOKUP($A126,'Institution Evaluation'!$A$56:$K$346,9,0)&amp;""</f>
        <v>3165</v>
      </c>
      <c r="J126" t="s" s="456">
        <f>VLOOKUP($A126,'Institution Evaluation'!$A$56:$K$346,10,0)&amp;""</f>
      </c>
      <c r="K126" s="457">
        <f>IF($I126="Critical Importance",20,IF($I126="Minor Importance",5,10))</f>
        <v>10</v>
      </c>
      <c r="L126" s="458">
        <f>IF($E126="Not Scored","N/A",IF(AND($D126='Auto Responses'!$J$27,$H126=""),"N/A",IF(AND($D126='Auto Responses'!$J$27,$H126='Auto Responses'!$J$7),1,IF(AND($D126='Auto Responses'!$J$27,$H126='Auto Responses'!$J$8),0,IF(OR($F126=$G126,$H126='Auto Responses'!$J$7),1,0)))))</f>
        <v>0</v>
      </c>
      <c r="M126" t="s" s="456">
        <f>VLOOKUP($A126,'Institution Evaluation'!$A$56:$K$346,10,0)&amp;""</f>
      </c>
      <c r="N126" s="457">
        <f>IF($J126="Critical Importance",1,IF(AND($J126="",$I126="Critical Importance"),1,0))</f>
        <v>0</v>
      </c>
      <c r="O126" s="457">
        <f>IF($E126="Not Scored","N/A",IF($J126="",$K126,IF($J126="Minor Importance",5,IF($J126="Standard Importance",10,IF($J126="Critical Importance",20,0)))))</f>
        <v>10</v>
      </c>
      <c r="P126" s="457">
        <f>IF(OR($O126="N/A",$L126="N/A"),"N/A",$O126*$L126)</f>
        <v>0</v>
      </c>
      <c r="Q126" s="458">
        <f>IF(M126="TRUE",1,0)</f>
        <v>0</v>
      </c>
      <c r="R126" s="458">
        <f>R125+Q126</f>
        <v>0</v>
      </c>
      <c r="S126" s="458">
        <f>IF(Q126=0,0,R126)</f>
        <v>0</v>
      </c>
      <c r="T126" s="458">
        <f>IF(N126=1,1,0)</f>
        <v>0</v>
      </c>
      <c r="U126" s="458">
        <f>U125+T126</f>
        <v>44</v>
      </c>
      <c r="V126" s="458">
        <f>IF(T126=0,0,U126)</f>
        <v>0</v>
      </c>
      <c r="W126" s="160"/>
    </row>
    <row r="127" ht="57" customHeight="1">
      <c r="A127" t="s" s="456">
        <f>'Questions'!$A128</f>
        <v>3240</v>
      </c>
      <c r="B127" t="s" s="456">
        <f>LEFT(A127,4)</f>
        <v>3232</v>
      </c>
      <c r="C127" t="s" s="456">
        <f>VLOOKUP($A127,'Questions'!$A$3:$L$333,2,0)&amp;""</f>
        <v>1650</v>
      </c>
      <c r="D127" t="s" s="456">
        <f>VLOOKUP($A127,'Questions'!$A$3:$L$333,11,0)&amp;""</f>
      </c>
      <c r="E127" t="s" s="456">
        <f>VLOOKUP($A127,'Questions'!$A$3:$L$333,12,0)&amp;""</f>
        <v>3210</v>
      </c>
      <c r="F127" t="s" s="456">
        <f>VLOOKUP($A127,'Institution Evaluation'!$A$56:$K$346,3,0)&amp;""</f>
        <v>3149</v>
      </c>
      <c r="G127" t="s" s="456">
        <f>VLOOKUP($A127,'Institution Evaluation'!$A$56:$K$346,7,0)&amp;""</f>
        <v>3143</v>
      </c>
      <c r="H127" t="s" s="456">
        <f>VLOOKUP($A127,'Institution Evaluation'!$A$56:$K$346,8,0)&amp;""</f>
      </c>
      <c r="I127" t="s" s="456">
        <f>VLOOKUP($A127,'Institution Evaluation'!$A$56:$K$346,9,0)&amp;""</f>
        <v>3165</v>
      </c>
      <c r="J127" t="s" s="456">
        <f>VLOOKUP($A127,'Institution Evaluation'!$A$56:$K$346,10,0)&amp;""</f>
      </c>
      <c r="K127" s="457">
        <f>IF($I127="Critical Importance",20,IF($I127="Minor Importance",5,10))</f>
        <v>10</v>
      </c>
      <c r="L127" s="458">
        <f>IF($E127="Not Scored","N/A",IF(AND($D127='Auto Responses'!$J$27,$H127=""),"N/A",IF(AND($D127='Auto Responses'!$J$27,$H127='Auto Responses'!$J$7),1,IF(AND($D127='Auto Responses'!$J$27,$H127='Auto Responses'!$J$8),0,IF(OR($F127=$G127,$H127='Auto Responses'!$J$7),1,0)))))</f>
        <v>0</v>
      </c>
      <c r="M127" t="s" s="456">
        <f>VLOOKUP($A127,'Institution Evaluation'!$A$56:$K$346,10,0)&amp;""</f>
      </c>
      <c r="N127" s="457">
        <f>IF($J127="Critical Importance",1,IF(AND($J127="",$I127="Critical Importance"),1,0))</f>
        <v>0</v>
      </c>
      <c r="O127" s="457">
        <f>IF($E127="Not Scored","N/A",IF($J127="",$K127,IF($J127="Minor Importance",5,IF($J127="Standard Importance",10,IF($J127="Critical Importance",20,0)))))</f>
        <v>10</v>
      </c>
      <c r="P127" s="457">
        <f>IF(OR($O127="N/A",$L127="N/A"),"N/A",$O127*$L127)</f>
        <v>0</v>
      </c>
      <c r="Q127" s="458">
        <f>IF(M127="TRUE",1,0)</f>
        <v>0</v>
      </c>
      <c r="R127" s="458">
        <f>R126+Q127</f>
        <v>0</v>
      </c>
      <c r="S127" s="458">
        <f>IF(Q127=0,0,R127)</f>
        <v>0</v>
      </c>
      <c r="T127" s="458">
        <f>IF(N127=1,1,0)</f>
        <v>0</v>
      </c>
      <c r="U127" s="458">
        <f>U126+T127</f>
        <v>44</v>
      </c>
      <c r="V127" s="458">
        <f>IF(T127=0,0,U127)</f>
        <v>0</v>
      </c>
      <c r="W127" s="160"/>
    </row>
    <row r="128" ht="57" customHeight="1">
      <c r="A128" t="s" s="456">
        <f>'Questions'!$A129</f>
        <v>3241</v>
      </c>
      <c r="B128" t="s" s="456">
        <f>LEFT(A128,4)</f>
        <v>3232</v>
      </c>
      <c r="C128" t="s" s="456">
        <f>VLOOKUP($A128,'Questions'!$A$3:$L$333,2,0)&amp;""</f>
        <v>1653</v>
      </c>
      <c r="D128" t="s" s="456">
        <f>VLOOKUP($A128,'Questions'!$A$3:$L$333,11,0)&amp;""</f>
      </c>
      <c r="E128" t="s" s="456">
        <f>VLOOKUP($A128,'Questions'!$A$3:$L$333,12,0)&amp;""</f>
        <v>3210</v>
      </c>
      <c r="F128" t="s" s="456">
        <f>VLOOKUP($A128,'Institution Evaluation'!$A$56:$K$346,3,0)&amp;""</f>
        <v>3149</v>
      </c>
      <c r="G128" t="s" s="456">
        <f>VLOOKUP($A128,'Institution Evaluation'!$A$56:$K$346,7,0)&amp;""</f>
        <v>3143</v>
      </c>
      <c r="H128" t="s" s="456">
        <f>VLOOKUP($A128,'Institution Evaluation'!$A$56:$K$346,8,0)&amp;""</f>
      </c>
      <c r="I128" t="s" s="456">
        <f>VLOOKUP($A128,'Institution Evaluation'!$A$56:$K$346,9,0)&amp;""</f>
        <v>3165</v>
      </c>
      <c r="J128" t="s" s="456">
        <f>VLOOKUP($A128,'Institution Evaluation'!$A$56:$K$346,10,0)&amp;""</f>
      </c>
      <c r="K128" s="457">
        <f>IF($I128="Critical Importance",20,IF($I128="Minor Importance",5,10))</f>
        <v>10</v>
      </c>
      <c r="L128" s="458">
        <f>IF($E128="Not Scored","N/A",IF(AND($D128='Auto Responses'!$J$27,$H128=""),"N/A",IF(AND($D128='Auto Responses'!$J$27,$H128='Auto Responses'!$J$7),1,IF(AND($D128='Auto Responses'!$J$27,$H128='Auto Responses'!$J$8),0,IF(OR($F128=$G128,$H128='Auto Responses'!$J$7),1,0)))))</f>
        <v>0</v>
      </c>
      <c r="M128" t="s" s="456">
        <f>VLOOKUP($A128,'Institution Evaluation'!$A$56:$K$346,10,0)&amp;""</f>
      </c>
      <c r="N128" s="457">
        <f>IF($J128="Critical Importance",1,IF(AND($J128="",$I128="Critical Importance"),1,0))</f>
        <v>0</v>
      </c>
      <c r="O128" s="457">
        <f>IF($E128="Not Scored","N/A",IF($J128="",$K128,IF($J128="Minor Importance",5,IF($J128="Standard Importance",10,IF($J128="Critical Importance",20,0)))))</f>
        <v>10</v>
      </c>
      <c r="P128" s="457">
        <f>IF(OR($O128="N/A",$L128="N/A"),"N/A",$O128*$L128)</f>
        <v>0</v>
      </c>
      <c r="Q128" s="458">
        <f>IF(M128="TRUE",1,0)</f>
        <v>0</v>
      </c>
      <c r="R128" s="458">
        <f>R127+Q128</f>
        <v>0</v>
      </c>
      <c r="S128" s="458">
        <f>IF(Q128=0,0,R128)</f>
        <v>0</v>
      </c>
      <c r="T128" s="458">
        <f>IF(N128=1,1,0)</f>
        <v>0</v>
      </c>
      <c r="U128" s="458">
        <f>U127+T128</f>
        <v>44</v>
      </c>
      <c r="V128" s="458">
        <f>IF(T128=0,0,U128)</f>
        <v>0</v>
      </c>
      <c r="W128" s="160"/>
    </row>
    <row r="129" ht="71.25" customHeight="1">
      <c r="A129" t="s" s="456">
        <f>'Questions'!$A130</f>
        <v>3242</v>
      </c>
      <c r="B129" t="s" s="456">
        <f>LEFT(A129,4)</f>
        <v>3232</v>
      </c>
      <c r="C129" t="s" s="456">
        <f>VLOOKUP($A129,'Questions'!$A$3:$L$333,2,0)&amp;""</f>
        <v>1656</v>
      </c>
      <c r="D129" t="s" s="456">
        <f>VLOOKUP($A129,'Questions'!$A$3:$L$333,11,0)&amp;""</f>
      </c>
      <c r="E129" t="s" s="456">
        <f>VLOOKUP($A129,'Questions'!$A$3:$L$333,12,0)&amp;""</f>
        <v>3210</v>
      </c>
      <c r="F129" t="s" s="456">
        <f>VLOOKUP($A129,'Institution Evaluation'!$A$56:$K$346,3,0)&amp;""</f>
        <v>3149</v>
      </c>
      <c r="G129" t="s" s="456">
        <f>VLOOKUP($A129,'Institution Evaluation'!$A$56:$K$346,7,0)&amp;""</f>
        <v>3143</v>
      </c>
      <c r="H129" t="s" s="456">
        <f>VLOOKUP($A129,'Institution Evaluation'!$A$56:$K$346,8,0)&amp;""</f>
      </c>
      <c r="I129" t="s" s="456">
        <f>VLOOKUP($A129,'Institution Evaluation'!$A$56:$K$346,9,0)&amp;""</f>
        <v>3146</v>
      </c>
      <c r="J129" t="s" s="456">
        <f>VLOOKUP($A129,'Institution Evaluation'!$A$56:$K$346,10,0)&amp;""</f>
      </c>
      <c r="K129" s="457">
        <f>IF($I129="Critical Importance",20,IF($I129="Minor Importance",5,10))</f>
        <v>5</v>
      </c>
      <c r="L129" s="458">
        <f>IF($E129="Not Scored","N/A",IF(AND($D129='Auto Responses'!$J$27,$H129=""),"N/A",IF(AND($D129='Auto Responses'!$J$27,$H129='Auto Responses'!$J$7),1,IF(AND($D129='Auto Responses'!$J$27,$H129='Auto Responses'!$J$8),0,IF(OR($F129=$G129,$H129='Auto Responses'!$J$7),1,0)))))</f>
        <v>0</v>
      </c>
      <c r="M129" t="s" s="456">
        <f>VLOOKUP($A129,'Institution Evaluation'!$A$56:$K$346,10,0)&amp;""</f>
      </c>
      <c r="N129" s="457">
        <f>IF($J129="Critical Importance",1,IF(AND($J129="",$I129="Critical Importance"),1,0))</f>
        <v>0</v>
      </c>
      <c r="O129" s="457">
        <f>IF($E129="Not Scored","N/A",IF($J129="",$K129,IF($J129="Minor Importance",5,IF($J129="Standard Importance",10,IF($J129="Critical Importance",20,0)))))</f>
        <v>5</v>
      </c>
      <c r="P129" s="457">
        <f>IF(OR($O129="N/A",$L129="N/A"),"N/A",$O129*$L129)</f>
        <v>0</v>
      </c>
      <c r="Q129" s="458">
        <f>IF(M129="TRUE",1,0)</f>
        <v>0</v>
      </c>
      <c r="R129" s="458">
        <f>R128+Q129</f>
        <v>0</v>
      </c>
      <c r="S129" s="458">
        <f>IF(Q129=0,0,R129)</f>
        <v>0</v>
      </c>
      <c r="T129" s="458">
        <f>IF(N129=1,1,0)</f>
        <v>0</v>
      </c>
      <c r="U129" s="458">
        <f>U128+T129</f>
        <v>44</v>
      </c>
      <c r="V129" s="458">
        <f>IF(T129=0,0,U129)</f>
        <v>0</v>
      </c>
      <c r="W129" s="160"/>
    </row>
    <row r="130" ht="57" customHeight="1">
      <c r="A130" t="s" s="456">
        <f>'Questions'!$A131</f>
        <v>3243</v>
      </c>
      <c r="B130" t="s" s="456">
        <f>LEFT(A130,4)</f>
        <v>3232</v>
      </c>
      <c r="C130" t="s" s="456">
        <f>VLOOKUP($A130,'Questions'!$A$3:$L$333,2,0)&amp;""</f>
        <v>1659</v>
      </c>
      <c r="D130" t="s" s="456">
        <f>VLOOKUP($A130,'Questions'!$A$3:$L$333,11,0)&amp;""</f>
      </c>
      <c r="E130" t="s" s="456">
        <f>VLOOKUP($A130,'Questions'!$A$3:$L$333,12,0)&amp;""</f>
        <v>3210</v>
      </c>
      <c r="F130" t="s" s="456">
        <f>VLOOKUP($A130,'Institution Evaluation'!$A$56:$K$346,3,0)&amp;""</f>
        <v>3149</v>
      </c>
      <c r="G130" t="s" s="456">
        <f>VLOOKUP($A130,'Institution Evaluation'!$A$56:$K$346,7,0)&amp;""</f>
        <v>3143</v>
      </c>
      <c r="H130" t="s" s="456">
        <f>VLOOKUP($A130,'Institution Evaluation'!$A$56:$K$346,8,0)&amp;""</f>
      </c>
      <c r="I130" t="s" s="456">
        <f>VLOOKUP($A130,'Institution Evaluation'!$A$56:$K$346,9,0)&amp;""</f>
        <v>3146</v>
      </c>
      <c r="J130" t="s" s="456">
        <f>VLOOKUP($A130,'Institution Evaluation'!$A$56:$K$346,10,0)&amp;""</f>
      </c>
      <c r="K130" s="457">
        <f>IF($I130="Critical Importance",20,IF($I130="Minor Importance",5,10))</f>
        <v>5</v>
      </c>
      <c r="L130" s="458">
        <f>IF($E130="Not Scored","N/A",IF(AND($D130='Auto Responses'!$J$27,$H130=""),"N/A",IF(AND($D130='Auto Responses'!$J$27,$H130='Auto Responses'!$J$7),1,IF(AND($D130='Auto Responses'!$J$27,$H130='Auto Responses'!$J$8),0,IF(OR($F130=$G130,$H130='Auto Responses'!$J$7),1,0)))))</f>
        <v>0</v>
      </c>
      <c r="M130" t="s" s="456">
        <f>VLOOKUP($A130,'Institution Evaluation'!$A$56:$K$346,10,0)&amp;""</f>
      </c>
      <c r="N130" s="457">
        <f>IF($J130="Critical Importance",1,IF(AND($J130="",$I130="Critical Importance"),1,0))</f>
        <v>0</v>
      </c>
      <c r="O130" s="457">
        <f>IF($E130="Not Scored","N/A",IF($J130="",$K130,IF($J130="Minor Importance",5,IF($J130="Standard Importance",10,IF($J130="Critical Importance",20,0)))))</f>
        <v>5</v>
      </c>
      <c r="P130" s="457">
        <f>IF(OR($O130="N/A",$L130="N/A"),"N/A",$O130*$L130)</f>
        <v>0</v>
      </c>
      <c r="Q130" s="458">
        <f>IF(M130="TRUE",1,0)</f>
        <v>0</v>
      </c>
      <c r="R130" s="458">
        <f>R129+Q130</f>
        <v>0</v>
      </c>
      <c r="S130" s="458">
        <f>IF(Q130=0,0,R130)</f>
        <v>0</v>
      </c>
      <c r="T130" s="458">
        <f>IF(N130=1,1,0)</f>
        <v>0</v>
      </c>
      <c r="U130" s="458">
        <f>U129+T130</f>
        <v>44</v>
      </c>
      <c r="V130" s="458">
        <f>IF(T130=0,0,U130)</f>
        <v>0</v>
      </c>
      <c r="W130" s="160"/>
    </row>
    <row r="131" ht="57" customHeight="1">
      <c r="A131" t="s" s="456">
        <f>'Questions'!$A132</f>
        <v>3244</v>
      </c>
      <c r="B131" t="s" s="456">
        <f>LEFT(A131,4)</f>
        <v>3232</v>
      </c>
      <c r="C131" t="s" s="456">
        <f>VLOOKUP($A131,'Questions'!$A$3:$L$333,2,0)&amp;""</f>
        <v>1661</v>
      </c>
      <c r="D131" t="s" s="456">
        <f>VLOOKUP($A131,'Questions'!$A$3:$L$333,11,0)&amp;""</f>
      </c>
      <c r="E131" t="s" s="456">
        <f>VLOOKUP($A131,'Questions'!$A$3:$L$333,12,0)&amp;""</f>
        <v>3210</v>
      </c>
      <c r="F131" t="s" s="456">
        <f>VLOOKUP($A131,'Institution Evaluation'!$A$56:$K$346,3,0)&amp;""</f>
        <v>3149</v>
      </c>
      <c r="G131" t="s" s="456">
        <f>VLOOKUP($A131,'Institution Evaluation'!$A$56:$K$346,7,0)&amp;""</f>
        <v>3143</v>
      </c>
      <c r="H131" t="s" s="456">
        <f>VLOOKUP($A131,'Institution Evaluation'!$A$56:$K$346,8,0)&amp;""</f>
      </c>
      <c r="I131" t="s" s="456">
        <f>VLOOKUP($A131,'Institution Evaluation'!$A$56:$K$346,9,0)&amp;""</f>
        <v>3146</v>
      </c>
      <c r="J131" t="s" s="456">
        <f>VLOOKUP($A131,'Institution Evaluation'!$A$56:$K$346,10,0)&amp;""</f>
      </c>
      <c r="K131" s="457">
        <f>IF($I131="Critical Importance",20,IF($I131="Minor Importance",5,10))</f>
        <v>5</v>
      </c>
      <c r="L131" s="458">
        <f>IF($E131="Not Scored","N/A",IF(AND($D131='Auto Responses'!$J$27,$H131=""),"N/A",IF(AND($D131='Auto Responses'!$J$27,$H131='Auto Responses'!$J$7),1,IF(AND($D131='Auto Responses'!$J$27,$H131='Auto Responses'!$J$8),0,IF(OR($F131=$G131,$H131='Auto Responses'!$J$7),1,0)))))</f>
        <v>0</v>
      </c>
      <c r="M131" t="s" s="456">
        <f>VLOOKUP($A131,'Institution Evaluation'!$A$56:$K$346,10,0)&amp;""</f>
      </c>
      <c r="N131" s="457">
        <f>IF($J131="Critical Importance",1,IF(AND($J131="",$I131="Critical Importance"),1,0))</f>
        <v>0</v>
      </c>
      <c r="O131" s="457">
        <f>IF($E131="Not Scored","N/A",IF($J131="",$K131,IF($J131="Minor Importance",5,IF($J131="Standard Importance",10,IF($J131="Critical Importance",20,0)))))</f>
        <v>5</v>
      </c>
      <c r="P131" s="457">
        <f>IF(OR($O131="N/A",$L131="N/A"),"N/A",$O131*$L131)</f>
        <v>0</v>
      </c>
      <c r="Q131" s="458">
        <f>IF(M131="TRUE",1,0)</f>
        <v>0</v>
      </c>
      <c r="R131" s="458">
        <f>R130+Q131</f>
        <v>0</v>
      </c>
      <c r="S131" s="458">
        <f>IF(Q131=0,0,R131)</f>
        <v>0</v>
      </c>
      <c r="T131" s="458">
        <f>IF(N131=1,1,0)</f>
        <v>0</v>
      </c>
      <c r="U131" s="458">
        <f>U130+T131</f>
        <v>44</v>
      </c>
      <c r="V131" s="458">
        <f>IF(T131=0,0,U131)</f>
        <v>0</v>
      </c>
      <c r="W131" s="160"/>
    </row>
    <row r="132" ht="57" customHeight="1">
      <c r="A132" t="s" s="456">
        <f>'Questions'!$A133</f>
        <v>3245</v>
      </c>
      <c r="B132" t="s" s="456">
        <f>LEFT(A132,4)</f>
        <v>3232</v>
      </c>
      <c r="C132" t="s" s="456">
        <f>VLOOKUP($A132,'Questions'!$A$3:$L$333,2,0)&amp;""</f>
        <v>1662</v>
      </c>
      <c r="D132" t="s" s="456">
        <f>VLOOKUP($A132,'Questions'!$A$3:$L$333,11,0)&amp;""</f>
      </c>
      <c r="E132" t="s" s="456">
        <f>VLOOKUP($A132,'Questions'!$A$3:$L$333,12,0)&amp;""</f>
        <v>3210</v>
      </c>
      <c r="F132" t="s" s="456">
        <f>VLOOKUP($A132,'Institution Evaluation'!$A$56:$K$346,3,0)&amp;""</f>
        <v>3143</v>
      </c>
      <c r="G132" t="s" s="456">
        <f>VLOOKUP($A132,'Institution Evaluation'!$A$56:$K$346,7,0)&amp;""</f>
        <v>3143</v>
      </c>
      <c r="H132" t="s" s="456">
        <f>VLOOKUP($A132,'Institution Evaluation'!$A$56:$K$346,8,0)&amp;""</f>
      </c>
      <c r="I132" t="s" s="456">
        <f>VLOOKUP($A132,'Institution Evaluation'!$A$56:$K$346,9,0)&amp;""</f>
        <v>3146</v>
      </c>
      <c r="J132" t="s" s="456">
        <f>VLOOKUP($A132,'Institution Evaluation'!$A$56:$K$346,10,0)&amp;""</f>
      </c>
      <c r="K132" s="457">
        <f>IF($I132="Critical Importance",20,IF($I132="Minor Importance",5,10))</f>
        <v>5</v>
      </c>
      <c r="L132" s="458">
        <f>IF($E132="Not Scored","N/A",IF(AND($D132='Auto Responses'!$J$27,$H132=""),"N/A",IF(AND($D132='Auto Responses'!$J$27,$H132='Auto Responses'!$J$7),1,IF(AND($D132='Auto Responses'!$J$27,$H132='Auto Responses'!$J$8),0,IF(OR($F132=$G132,$H132='Auto Responses'!$J$7),1,0)))))</f>
        <v>1</v>
      </c>
      <c r="M132" t="s" s="456">
        <f>VLOOKUP($A132,'Institution Evaluation'!$A$56:$K$346,10,0)&amp;""</f>
      </c>
      <c r="N132" s="457">
        <f>IF($J132="Critical Importance",1,IF(AND($J132="",$I132="Critical Importance"),1,0))</f>
        <v>0</v>
      </c>
      <c r="O132" s="457">
        <f>IF($E132="Not Scored","N/A",IF($J132="",$K132,IF($J132="Minor Importance",5,IF($J132="Standard Importance",10,IF($J132="Critical Importance",20,0)))))</f>
        <v>5</v>
      </c>
      <c r="P132" s="457">
        <f>IF(OR($O132="N/A",$L132="N/A"),"N/A",$O132*$L132)</f>
        <v>5</v>
      </c>
      <c r="Q132" s="458">
        <f>IF(M132="TRUE",1,0)</f>
        <v>0</v>
      </c>
      <c r="R132" s="458">
        <f>R131+Q132</f>
        <v>0</v>
      </c>
      <c r="S132" s="458">
        <f>IF(Q132=0,0,R132)</f>
        <v>0</v>
      </c>
      <c r="T132" s="458">
        <f>IF(N132=1,1,0)</f>
        <v>0</v>
      </c>
      <c r="U132" s="458">
        <f>U131+T132</f>
        <v>44</v>
      </c>
      <c r="V132" s="458">
        <f>IF(T132=0,0,U132)</f>
        <v>0</v>
      </c>
      <c r="W132" s="160"/>
    </row>
    <row r="133" ht="57" customHeight="1">
      <c r="A133" t="s" s="456">
        <f>'Questions'!$A125</f>
        <v>3246</v>
      </c>
      <c r="B133" t="s" s="456">
        <f>LEFT(A133,4)</f>
        <v>3232</v>
      </c>
      <c r="C133" t="s" s="456">
        <f>VLOOKUP($A133,'Questions'!$A$3:$L$333,2,0)&amp;""</f>
        <v>1644</v>
      </c>
      <c r="D133" t="s" s="456">
        <f>VLOOKUP($A133,'Questions'!$A$3:$L$333,11,0)&amp;""</f>
      </c>
      <c r="E133" t="s" s="456">
        <f>VLOOKUP($A133,'Questions'!$A$3:$L$333,12,0)&amp;""</f>
        <v>3210</v>
      </c>
      <c r="F133" t="s" s="456">
        <f>VLOOKUP($A133,'Institution Evaluation'!$A$56:$K$346,3,0)&amp;""</f>
        <v>3149</v>
      </c>
      <c r="G133" t="s" s="456">
        <f>VLOOKUP($A133,'Institution Evaluation'!$A$56:$K$346,7,0)&amp;""</f>
        <v>3143</v>
      </c>
      <c r="H133" t="s" s="456">
        <f>VLOOKUP($A133,'Institution Evaluation'!$A$56:$K$346,8,0)&amp;""</f>
      </c>
      <c r="I133" t="s" s="456">
        <f>VLOOKUP($A133,'Institution Evaluation'!$A$56:$K$346,9,0)&amp;""</f>
        <v>3146</v>
      </c>
      <c r="J133" t="s" s="456">
        <f>VLOOKUP($A133,'Institution Evaluation'!$A$56:$K$346,10,0)&amp;""</f>
      </c>
      <c r="K133" s="457">
        <f>IF($I133="Critical Importance",20,IF($I133="Minor Importance",5,10))</f>
        <v>5</v>
      </c>
      <c r="L133" s="458">
        <f>IF($E133="Not Scored","N/A",IF(AND($D133='Auto Responses'!$J$27,$H133=""),"N/A",IF(AND($D133='Auto Responses'!$J$27,$H133='Auto Responses'!$J$7),1,IF(AND($D133='Auto Responses'!$J$27,$H133='Auto Responses'!$J$8),0,IF(OR($F133=$G133,$H133='Auto Responses'!$J$7),1,0)))))</f>
        <v>0</v>
      </c>
      <c r="M133" t="s" s="456">
        <f>VLOOKUP($A133,'Institution Evaluation'!$A$56:$K$346,10,0)&amp;""</f>
      </c>
      <c r="N133" s="457">
        <f>IF($J133="Critical Importance",1,IF(AND($J133="",$I133="Critical Importance"),1,0))</f>
        <v>0</v>
      </c>
      <c r="O133" s="457">
        <f>IF($E133="Not Scored","N/A",IF($J133="",$K133,IF($J133="Minor Importance",5,IF($J133="Standard Importance",10,IF($J133="Critical Importance",20,0)))))</f>
        <v>5</v>
      </c>
      <c r="P133" s="457">
        <f>IF(OR($O133="N/A",$L133="N/A"),"N/A",$O133*$L133)</f>
        <v>0</v>
      </c>
      <c r="Q133" s="458">
        <f>IF(M133="TRUE",1,0)</f>
        <v>0</v>
      </c>
      <c r="R133" s="458">
        <f>R132+Q133</f>
        <v>0</v>
      </c>
      <c r="S133" s="458">
        <f>IF(Q133=0,0,R133)</f>
        <v>0</v>
      </c>
      <c r="T133" s="458">
        <f>IF(N133=1,1,0)</f>
        <v>0</v>
      </c>
      <c r="U133" s="458">
        <f>U132+T133</f>
        <v>44</v>
      </c>
      <c r="V133" s="458">
        <f>IF(T133=0,0,U133)</f>
        <v>0</v>
      </c>
      <c r="W133" s="160"/>
    </row>
    <row r="134" ht="71.25" customHeight="1">
      <c r="A134" t="s" s="456">
        <f>'Questions'!$A134</f>
        <v>3247</v>
      </c>
      <c r="B134" t="s" s="456">
        <f>LEFT(A134,4)</f>
        <v>3232</v>
      </c>
      <c r="C134" t="s" s="456">
        <f>VLOOKUP($A134,'Questions'!$A$3:$L$333,2,0)&amp;""</f>
        <v>1665</v>
      </c>
      <c r="D134" t="s" s="456">
        <f>VLOOKUP($A134,'Questions'!$A$3:$L$333,11,0)&amp;""</f>
      </c>
      <c r="E134" t="s" s="456">
        <f>VLOOKUP($A134,'Questions'!$A$3:$L$333,12,0)&amp;""</f>
        <v>3210</v>
      </c>
      <c r="F134" t="s" s="456">
        <f>VLOOKUP($A134,'Institution Evaluation'!$A$56:$K$346,3,0)&amp;""</f>
        <v>3149</v>
      </c>
      <c r="G134" t="s" s="456">
        <f>VLOOKUP($A134,'Institution Evaluation'!$A$56:$K$346,7,0)&amp;""</f>
        <v>3143</v>
      </c>
      <c r="H134" t="s" s="456">
        <f>VLOOKUP($A134,'Institution Evaluation'!$A$56:$K$346,8,0)&amp;""</f>
      </c>
      <c r="I134" t="s" s="456">
        <f>VLOOKUP($A134,'Institution Evaluation'!$A$56:$K$346,9,0)&amp;""</f>
        <v>3146</v>
      </c>
      <c r="J134" t="s" s="456">
        <f>VLOOKUP($A134,'Institution Evaluation'!$A$56:$K$346,10,0)&amp;""</f>
      </c>
      <c r="K134" s="457">
        <f>IF($I134="Critical Importance",20,IF($I134="Minor Importance",5,10))</f>
        <v>5</v>
      </c>
      <c r="L134" s="458">
        <f>IF($E134="Not Scored","N/A",IF(AND($D134='Auto Responses'!$J$27,$H134=""),"N/A",IF(AND($D134='Auto Responses'!$J$27,$H134='Auto Responses'!$J$7),1,IF(AND($D134='Auto Responses'!$J$27,$H134='Auto Responses'!$J$8),0,IF(OR($F134=$G134,$H134='Auto Responses'!$J$7),1,0)))))</f>
        <v>0</v>
      </c>
      <c r="M134" t="s" s="456">
        <f>VLOOKUP($A134,'Institution Evaluation'!$A$56:$K$346,10,0)&amp;""</f>
      </c>
      <c r="N134" s="457">
        <f>IF($J134="Critical Importance",1,IF(AND($J134="",$I134="Critical Importance"),1,0))</f>
        <v>0</v>
      </c>
      <c r="O134" s="457">
        <f>IF($E134="Not Scored","N/A",IF($J134="",$K134,IF($J134="Minor Importance",5,IF($J134="Standard Importance",10,IF($J134="Critical Importance",20,0)))))</f>
        <v>5</v>
      </c>
      <c r="P134" s="457">
        <f>IF(OR($O134="N/A",$L134="N/A"),"N/A",$O134*$L134)</f>
        <v>0</v>
      </c>
      <c r="Q134" s="458">
        <f>IF(M134="TRUE",1,0)</f>
        <v>0</v>
      </c>
      <c r="R134" s="458">
        <f>R133+Q134</f>
        <v>0</v>
      </c>
      <c r="S134" s="458">
        <f>IF(Q134=0,0,R134)</f>
        <v>0</v>
      </c>
      <c r="T134" s="458">
        <f>IF(N134=1,1,0)</f>
        <v>0</v>
      </c>
      <c r="U134" s="458">
        <f>U133+T134</f>
        <v>44</v>
      </c>
      <c r="V134" s="458">
        <f>IF(T134=0,0,U134)</f>
        <v>0</v>
      </c>
      <c r="W134" s="160"/>
    </row>
    <row r="135" ht="57" customHeight="1">
      <c r="A135" t="s" s="456">
        <f>'Questions'!$A135</f>
        <v>3248</v>
      </c>
      <c r="B135" t="s" s="456">
        <f>LEFT(A135,4)</f>
        <v>3249</v>
      </c>
      <c r="C135" t="s" s="456">
        <f>VLOOKUP($A135,'Questions'!$A$3:$L$333,2,0)&amp;""</f>
        <v>1668</v>
      </c>
      <c r="D135" t="s" s="456">
        <f>VLOOKUP($A135,'Questions'!$A$3:$L$333,11,0)&amp;""</f>
      </c>
      <c r="E135" t="s" s="456">
        <f>VLOOKUP($A135,'Questions'!$A$3:$L$333,12,0)&amp;""</f>
        <v>3124</v>
      </c>
      <c r="F135" t="s" s="456">
        <f>VLOOKUP($A135,'Institution Evaluation'!$A$56:$K$346,3,0)&amp;""</f>
        <v>3250</v>
      </c>
      <c r="G135" t="s" s="456">
        <f>VLOOKUP($A135,'Institution Evaluation'!$A$56:$K$346,7,0)&amp;""</f>
        <v>3124</v>
      </c>
      <c r="H135" t="s" s="456">
        <f>VLOOKUP($A135,'Institution Evaluation'!$A$56:$K$346,8,0)&amp;""</f>
      </c>
      <c r="I135" t="s" s="456">
        <f>VLOOKUP($A135,'Institution Evaluation'!$A$56:$K$346,9,0)&amp;""</f>
      </c>
      <c r="J135" t="s" s="456">
        <f>VLOOKUP($A135,'Institution Evaluation'!$A$56:$K$346,10,0)&amp;""</f>
      </c>
      <c r="K135" s="457">
        <f>IF($I135="Critical Importance",20,IF($I135="Minor Importance",5,10))</f>
        <v>10</v>
      </c>
      <c r="L135" t="s" s="372">
        <f>IF(OR($E135="Not Scored",$F135=""),"N/A",IF(AND($D135='Auto Responses'!$J$27,$H135=""),"N/A",IF(AND($D135='Auto Responses'!$J$27,$H135='Auto Responses'!$J$7),1,IF(AND($D135='Auto Responses'!$J$27,$H135='Auto Responses'!$J$8),0,IF(OR($F135=$G135,$H135='Auto Responses'!$J$7),1,0)))))</f>
        <v>148</v>
      </c>
      <c r="M135" t="s" s="456">
        <f>VLOOKUP($A135,'Institution Evaluation'!$A$56:$K$346,10,0)&amp;""</f>
      </c>
      <c r="N135" s="457">
        <f>IF($J135="Critical Importance",1,IF(AND($J135="",$I135="Critical Importance"),1,0))</f>
        <v>0</v>
      </c>
      <c r="O135" t="s" s="456">
        <f>IF(OR($F$17="No",$E135="Not Scored",$F135=""),"N/A",IF($J135="",$K135,IF($J135="Minor Importance",5,IF($J135="Standard Importance",10,IF($J135="Critical Importance",20,0)))))</f>
        <v>148</v>
      </c>
      <c r="P135" t="s" s="456">
        <f>IF(OR($O135="N/A",$L135="N/A"),"N/A",$O135*$L135)</f>
        <v>148</v>
      </c>
      <c r="Q135" s="458">
        <f>IF(M135="TRUE",1,0)</f>
        <v>0</v>
      </c>
      <c r="R135" s="458">
        <f>R134+Q135</f>
        <v>0</v>
      </c>
      <c r="S135" s="458">
        <f>IF(Q135=0,0,R135)</f>
        <v>0</v>
      </c>
      <c r="T135" s="458">
        <f>IF(N135=1,1,0)</f>
        <v>0</v>
      </c>
      <c r="U135" s="458">
        <f>U134+T135</f>
        <v>44</v>
      </c>
      <c r="V135" s="458">
        <f>IF(T135=0,0,U135)</f>
        <v>0</v>
      </c>
      <c r="W135" s="160"/>
    </row>
    <row r="136" ht="57" customHeight="1">
      <c r="A136" t="s" s="456">
        <f>'Questions'!$A136</f>
        <v>3251</v>
      </c>
      <c r="B136" t="s" s="456">
        <f>LEFT(A136,4)</f>
        <v>3249</v>
      </c>
      <c r="C136" t="s" s="456">
        <f>VLOOKUP($A136,'Questions'!$A$3:$L$333,2,0)&amp;""</f>
        <v>1671</v>
      </c>
      <c r="D136" t="s" s="456">
        <f>VLOOKUP($A136,'Questions'!$A$3:$L$333,11,0)&amp;""</f>
      </c>
      <c r="E136" t="s" s="456">
        <f>VLOOKUP($A136,'Questions'!$A$3:$L$333,12,0)&amp;""</f>
        <v>3199</v>
      </c>
      <c r="F136" t="s" s="456">
        <f>VLOOKUP($A136,'Institution Evaluation'!$A$56:$K$346,3,0)&amp;""</f>
        <v>3149</v>
      </c>
      <c r="G136" t="s" s="456">
        <f>VLOOKUP($A136,'Institution Evaluation'!$A$56:$K$346,7,0)&amp;""</f>
        <v>3143</v>
      </c>
      <c r="H136" t="s" s="456">
        <f>VLOOKUP($A136,'Institution Evaluation'!$A$56:$K$346,8,0)&amp;""</f>
      </c>
      <c r="I136" t="s" s="456">
        <f>VLOOKUP($A136,'Institution Evaluation'!$A$56:$K$346,9,0)&amp;""</f>
        <v>3165</v>
      </c>
      <c r="J136" t="s" s="456">
        <f>VLOOKUP($A136,'Institution Evaluation'!$A$56:$K$346,10,0)&amp;""</f>
      </c>
      <c r="K136" s="457">
        <f>IF($I136="Critical Importance",20,IF($I136="Minor Importance",5,10))</f>
        <v>10</v>
      </c>
      <c r="L136" s="458">
        <f>IF(OR($E136="Not Scored",$F136=""),"N/A",IF(AND($D136='Auto Responses'!$J$27,$H136=""),"N/A",IF(AND($D136='Auto Responses'!$J$27,$H136='Auto Responses'!$J$7),1,IF(AND($D136='Auto Responses'!$J$27,$H136='Auto Responses'!$J$8),0,IF(OR($F136=$G136,$H136='Auto Responses'!$J$7),1,0)))))</f>
        <v>0</v>
      </c>
      <c r="M136" t="s" s="456">
        <f>VLOOKUP($A136,'Institution Evaluation'!$A$56:$K$346,10,0)&amp;""</f>
      </c>
      <c r="N136" s="457">
        <f>IF($J136="Critical Importance",1,IF(AND($J136="",$I136="Critical Importance"),1,0))</f>
        <v>0</v>
      </c>
      <c r="O136" s="457">
        <f>IF(OR($F$17="No",$E136="Not Scored",$F136=""),"N/A",IF($J136="",$K136,IF($J136="Minor Importance",5,IF($J136="Standard Importance",10,IF($J136="Critical Importance",20,0)))))</f>
        <v>10</v>
      </c>
      <c r="P136" s="457">
        <f>IF(OR($O136="N/A",$L136="N/A"),"N/A",$O136*$L136)</f>
        <v>0</v>
      </c>
      <c r="Q136" s="458">
        <f>IF(M136="TRUE",1,0)</f>
        <v>0</v>
      </c>
      <c r="R136" s="458">
        <f>R135+Q136</f>
        <v>0</v>
      </c>
      <c r="S136" s="458">
        <f>IF(Q136=0,0,R136)</f>
        <v>0</v>
      </c>
      <c r="T136" s="458">
        <f>IF(N136=1,1,0)</f>
        <v>0</v>
      </c>
      <c r="U136" s="458">
        <f>U135+T136</f>
        <v>44</v>
      </c>
      <c r="V136" s="458">
        <f>IF(T136=0,0,U136)</f>
        <v>0</v>
      </c>
      <c r="W136" s="160"/>
    </row>
    <row r="137" ht="57" customHeight="1">
      <c r="A137" t="s" s="456">
        <f>'Questions'!$A137</f>
        <v>3252</v>
      </c>
      <c r="B137" t="s" s="456">
        <f>LEFT(A137,4)</f>
        <v>3249</v>
      </c>
      <c r="C137" t="s" s="456">
        <f>VLOOKUP($A137,'Questions'!$A$3:$L$333,2,0)&amp;""</f>
        <v>1674</v>
      </c>
      <c r="D137" t="s" s="456">
        <f>VLOOKUP($A137,'Questions'!$A$3:$L$333,11,0)&amp;""</f>
      </c>
      <c r="E137" t="s" s="456">
        <f>VLOOKUP($A137,'Questions'!$A$3:$L$333,12,0)&amp;""</f>
        <v>3199</v>
      </c>
      <c r="F137" t="s" s="456">
        <f>VLOOKUP($A137,'Institution Evaluation'!$A$56:$K$346,3,0)&amp;""</f>
        <v>3149</v>
      </c>
      <c r="G137" t="s" s="456">
        <f>VLOOKUP($A137,'Institution Evaluation'!$A$56:$K$346,7,0)&amp;""</f>
        <v>3143</v>
      </c>
      <c r="H137" t="s" s="456">
        <f>VLOOKUP($A137,'Institution Evaluation'!$A$56:$K$346,8,0)&amp;""</f>
      </c>
      <c r="I137" t="s" s="456">
        <f>VLOOKUP($A137,'Institution Evaluation'!$A$56:$K$346,9,0)&amp;""</f>
        <v>3165</v>
      </c>
      <c r="J137" t="s" s="456">
        <f>VLOOKUP($A137,'Institution Evaluation'!$A$56:$K$346,10,0)&amp;""</f>
      </c>
      <c r="K137" s="457">
        <f>IF($I137="Critical Importance",20,IF($I137="Minor Importance",5,10))</f>
        <v>10</v>
      </c>
      <c r="L137" s="458">
        <f>IF(OR($E137="Not Scored",$F137=""),"N/A",IF(AND($D137='Auto Responses'!$J$27,$H137=""),"N/A",IF(AND($D137='Auto Responses'!$J$27,$H137='Auto Responses'!$J$7),1,IF(AND($D137='Auto Responses'!$J$27,$H137='Auto Responses'!$J$8),0,IF(OR($F137=$G137,$H137='Auto Responses'!$J$7),1,0)))))</f>
        <v>0</v>
      </c>
      <c r="M137" t="s" s="456">
        <f>VLOOKUP($A137,'Institution Evaluation'!$A$56:$K$346,10,0)&amp;""</f>
      </c>
      <c r="N137" s="457">
        <f>IF($J137="Critical Importance",1,IF(AND($J137="",$I137="Critical Importance"),1,0))</f>
        <v>0</v>
      </c>
      <c r="O137" s="457">
        <f>IF(OR($F$17="No",$E137="Not Scored",$F137=""),"N/A",IF($J137="",$K137,IF($J137="Minor Importance",5,IF($J137="Standard Importance",10,IF($J137="Critical Importance",20,0)))))</f>
        <v>10</v>
      </c>
      <c r="P137" s="457">
        <f>IF(OR($O137="N/A",$L137="N/A"),"N/A",$O137*$L137)</f>
        <v>0</v>
      </c>
      <c r="Q137" s="458">
        <f>IF(M137="TRUE",1,0)</f>
        <v>0</v>
      </c>
      <c r="R137" s="458">
        <f>R136+Q137</f>
        <v>0</v>
      </c>
      <c r="S137" s="458">
        <f>IF(Q137=0,0,R137)</f>
        <v>0</v>
      </c>
      <c r="T137" s="458">
        <f>IF(N137=1,1,0)</f>
        <v>0</v>
      </c>
      <c r="U137" s="458">
        <f>U136+T137</f>
        <v>44</v>
      </c>
      <c r="V137" s="458">
        <f>IF(T137=0,0,U137)</f>
        <v>0</v>
      </c>
      <c r="W137" s="160"/>
    </row>
    <row r="138" ht="57" customHeight="1">
      <c r="A138" t="s" s="456">
        <f>'Questions'!$A138</f>
        <v>3253</v>
      </c>
      <c r="B138" t="s" s="456">
        <f>LEFT(A138,4)</f>
        <v>3249</v>
      </c>
      <c r="C138" t="s" s="456">
        <f>VLOOKUP($A138,'Questions'!$A$3:$L$333,2,0)&amp;""</f>
        <v>1677</v>
      </c>
      <c r="D138" t="s" s="456">
        <f>VLOOKUP($A138,'Questions'!$A$3:$L$333,11,0)&amp;""</f>
      </c>
      <c r="E138" t="s" s="456">
        <f>VLOOKUP($A138,'Questions'!$A$3:$L$333,12,0)&amp;""</f>
        <v>3199</v>
      </c>
      <c r="F138" t="s" s="456">
        <f>VLOOKUP($A138,'Institution Evaluation'!$A$56:$K$346,3,0)&amp;""</f>
        <v>3149</v>
      </c>
      <c r="G138" t="s" s="456">
        <f>VLOOKUP($A138,'Institution Evaluation'!$A$56:$K$346,7,0)&amp;""</f>
        <v>3143</v>
      </c>
      <c r="H138" t="s" s="456">
        <f>VLOOKUP($A138,'Institution Evaluation'!$A$56:$K$346,8,0)&amp;""</f>
      </c>
      <c r="I138" t="s" s="456">
        <f>VLOOKUP($A138,'Institution Evaluation'!$A$56:$K$346,9,0)&amp;""</f>
        <v>3165</v>
      </c>
      <c r="J138" t="s" s="456">
        <f>VLOOKUP($A138,'Institution Evaluation'!$A$56:$K$346,10,0)&amp;""</f>
      </c>
      <c r="K138" s="457">
        <f>IF($I138="Critical Importance",20,IF($I138="Minor Importance",5,10))</f>
        <v>10</v>
      </c>
      <c r="L138" s="458">
        <f>IF(OR($E138="Not Scored",$F138=""),"N/A",IF(AND($D138='Auto Responses'!$J$27,$H138=""),"N/A",IF(AND($D138='Auto Responses'!$J$27,$H138='Auto Responses'!$J$7),1,IF(AND($D138='Auto Responses'!$J$27,$H138='Auto Responses'!$J$8),0,IF(OR($F138=$G138,$H138='Auto Responses'!$J$7),1,0)))))</f>
        <v>0</v>
      </c>
      <c r="M138" t="s" s="456">
        <f>VLOOKUP($A138,'Institution Evaluation'!$A$56:$K$346,10,0)&amp;""</f>
      </c>
      <c r="N138" s="457">
        <f>IF($J138="Critical Importance",1,IF(AND($J138="",$I138="Critical Importance"),1,0))</f>
        <v>0</v>
      </c>
      <c r="O138" s="457">
        <f>IF(OR($F$17="No",$E138="Not Scored",$F138=""),"N/A",IF($J138="",$K138,IF($J138="Minor Importance",5,IF($J138="Standard Importance",10,IF($J138="Critical Importance",20,0)))))</f>
        <v>10</v>
      </c>
      <c r="P138" s="457">
        <f>IF(OR($O138="N/A",$L138="N/A"),"N/A",$O138*$L138)</f>
        <v>0</v>
      </c>
      <c r="Q138" s="458">
        <f>IF(M138="TRUE",1,0)</f>
        <v>0</v>
      </c>
      <c r="R138" s="458">
        <f>R137+Q138</f>
        <v>0</v>
      </c>
      <c r="S138" s="458">
        <f>IF(Q138=0,0,R138)</f>
        <v>0</v>
      </c>
      <c r="T138" s="458">
        <f>IF(N138=1,1,0)</f>
        <v>0</v>
      </c>
      <c r="U138" s="458">
        <f>U137+T138</f>
        <v>44</v>
      </c>
      <c r="V138" s="458">
        <f>IF(T138=0,0,U138)</f>
        <v>0</v>
      </c>
      <c r="W138" s="160"/>
    </row>
    <row r="139" ht="57" customHeight="1">
      <c r="A139" t="s" s="456">
        <f>'Questions'!$A139</f>
        <v>3254</v>
      </c>
      <c r="B139" t="s" s="456">
        <f>LEFT(A139,4)</f>
        <v>3249</v>
      </c>
      <c r="C139" t="s" s="456">
        <f>VLOOKUP($A139,'Questions'!$A$3:$L$333,2,0)&amp;""</f>
        <v>1680</v>
      </c>
      <c r="D139" t="s" s="456">
        <f>VLOOKUP($A139,'Questions'!$A$3:$L$333,11,0)&amp;""</f>
      </c>
      <c r="E139" t="s" s="456">
        <f>VLOOKUP($A139,'Questions'!$A$3:$L$333,12,0)&amp;""</f>
        <v>3199</v>
      </c>
      <c r="F139" t="s" s="456">
        <f>VLOOKUP($A139,'Institution Evaluation'!$A$56:$K$346,3,0)&amp;""</f>
        <v>3149</v>
      </c>
      <c r="G139" t="s" s="456">
        <f>VLOOKUP($A139,'Institution Evaluation'!$A$56:$K$346,7,0)&amp;""</f>
        <v>3143</v>
      </c>
      <c r="H139" t="s" s="456">
        <f>VLOOKUP($A139,'Institution Evaluation'!$A$56:$K$346,8,0)&amp;""</f>
      </c>
      <c r="I139" t="s" s="456">
        <f>VLOOKUP($A139,'Institution Evaluation'!$A$56:$K$346,9,0)&amp;""</f>
        <v>3165</v>
      </c>
      <c r="J139" t="s" s="456">
        <f>VLOOKUP($A139,'Institution Evaluation'!$A$56:$K$346,10,0)&amp;""</f>
      </c>
      <c r="K139" s="457">
        <f>IF($I139="Critical Importance",20,IF($I139="Minor Importance",5,10))</f>
        <v>10</v>
      </c>
      <c r="L139" s="458">
        <f>IF(OR($E139="Not Scored",$F139=""),"N/A",IF(AND($D139='Auto Responses'!$J$27,$H139=""),"N/A",IF(AND($D139='Auto Responses'!$J$27,$H139='Auto Responses'!$J$7),1,IF(AND($D139='Auto Responses'!$J$27,$H139='Auto Responses'!$J$8),0,IF(OR($F139=$G139,$H139='Auto Responses'!$J$7),1,0)))))</f>
        <v>0</v>
      </c>
      <c r="M139" t="s" s="456">
        <f>VLOOKUP($A139,'Institution Evaluation'!$A$56:$K$346,10,0)&amp;""</f>
      </c>
      <c r="N139" s="457">
        <f>IF($J139="Critical Importance",1,IF(AND($J139="",$I139="Critical Importance"),1,0))</f>
        <v>0</v>
      </c>
      <c r="O139" s="457">
        <f>IF(OR($F$17="No",$E139="Not Scored",$F139=""),"N/A",IF($J139="",$K139,IF($J139="Minor Importance",5,IF($J139="Standard Importance",10,IF($J139="Critical Importance",20,0)))))</f>
        <v>10</v>
      </c>
      <c r="P139" s="457">
        <f>IF(OR($O139="N/A",$L139="N/A"),"N/A",$O139*$L139)</f>
        <v>0</v>
      </c>
      <c r="Q139" s="458">
        <f>IF(M139="TRUE",1,0)</f>
        <v>0</v>
      </c>
      <c r="R139" s="458">
        <f>R138+Q139</f>
        <v>0</v>
      </c>
      <c r="S139" s="458">
        <f>IF(Q139=0,0,R139)</f>
        <v>0</v>
      </c>
      <c r="T139" s="458">
        <f>IF(N139=1,1,0)</f>
        <v>0</v>
      </c>
      <c r="U139" s="458">
        <f>U138+T139</f>
        <v>44</v>
      </c>
      <c r="V139" s="458">
        <f>IF(T139=0,0,U139)</f>
        <v>0</v>
      </c>
      <c r="W139" s="160"/>
    </row>
    <row r="140" ht="57" customHeight="1">
      <c r="A140" t="s" s="456">
        <f>'Questions'!$A140</f>
        <v>1266</v>
      </c>
      <c r="B140" t="s" s="456">
        <f>LEFT(A140,4)</f>
        <v>3249</v>
      </c>
      <c r="C140" t="s" s="456">
        <f>VLOOKUP($A140,'Questions'!$A$3:$L$333,2,0)&amp;""</f>
        <v>1683</v>
      </c>
      <c r="D140" t="s" s="456">
        <f>VLOOKUP($A140,'Questions'!$A$3:$L$333,11,0)&amp;""</f>
      </c>
      <c r="E140" t="s" s="456">
        <f>VLOOKUP($A140,'Questions'!$A$3:$L$333,12,0)&amp;""</f>
        <v>3199</v>
      </c>
      <c r="F140" t="s" s="456">
        <f>VLOOKUP($A140,'Institution Evaluation'!$A$56:$K$346,3,0)&amp;""</f>
        <v>3149</v>
      </c>
      <c r="G140" t="s" s="456">
        <f>VLOOKUP($A140,'Institution Evaluation'!$A$56:$K$346,7,0)&amp;""</f>
        <v>3143</v>
      </c>
      <c r="H140" t="s" s="456">
        <f>VLOOKUP($A140,'Institution Evaluation'!$A$56:$K$346,8,0)&amp;""</f>
      </c>
      <c r="I140" t="s" s="456">
        <f>VLOOKUP($A140,'Institution Evaluation'!$A$56:$K$346,9,0)&amp;""</f>
        <v>3144</v>
      </c>
      <c r="J140" t="s" s="456">
        <f>VLOOKUP($A140,'Institution Evaluation'!$A$56:$K$346,10,0)&amp;""</f>
      </c>
      <c r="K140" s="457">
        <f>IF($I140="Critical Importance",20,IF($I140="Minor Importance",5,10))</f>
        <v>20</v>
      </c>
      <c r="L140" s="458">
        <f>IF(OR($E140="Not Scored",$F140=""),"N/A",IF(AND($D140='Auto Responses'!$J$27,$H140=""),"N/A",IF(AND($D140='Auto Responses'!$J$27,$H140='Auto Responses'!$J$7),1,IF(AND($D140='Auto Responses'!$J$27,$H140='Auto Responses'!$J$8),0,IF(OR($F140=$G140,$H140='Auto Responses'!$J$7),1,0)))))</f>
        <v>0</v>
      </c>
      <c r="M140" t="s" s="456">
        <f>VLOOKUP($A140,'Institution Evaluation'!$A$56:$K$346,10,0)&amp;""</f>
      </c>
      <c r="N140" s="457">
        <f>IF($J140="Critical Importance",1,IF(AND($J140="",$I140="Critical Importance"),1,0))</f>
        <v>1</v>
      </c>
      <c r="O140" s="457">
        <f>IF(OR($F$17="No",$E140="Not Scored",$F140=""),"N/A",IF($J140="",$K140,IF($J140="Minor Importance",5,IF($J140="Standard Importance",10,IF($J140="Critical Importance",20,0)))))</f>
        <v>20</v>
      </c>
      <c r="P140" s="457">
        <f>IF(OR($O140="N/A",$L140="N/A"),"N/A",$O140*$L140)</f>
        <v>0</v>
      </c>
      <c r="Q140" s="458">
        <f>IF(M140="TRUE",1,0)</f>
        <v>0</v>
      </c>
      <c r="R140" s="458">
        <f>R139+Q140</f>
        <v>0</v>
      </c>
      <c r="S140" s="458">
        <f>IF(Q140=0,0,R140)</f>
        <v>0</v>
      </c>
      <c r="T140" s="458">
        <f>IF(N140=1,1,0)</f>
        <v>1</v>
      </c>
      <c r="U140" s="458">
        <f>U139+T140</f>
        <v>45</v>
      </c>
      <c r="V140" s="458">
        <f>IF(T140=0,0,U140)</f>
        <v>45</v>
      </c>
      <c r="W140" s="160"/>
    </row>
    <row r="141" ht="57" customHeight="1">
      <c r="A141" t="s" s="456">
        <f>'Questions'!$A141</f>
        <v>3255</v>
      </c>
      <c r="B141" t="s" s="456">
        <f>LEFT(A141,4)</f>
        <v>3249</v>
      </c>
      <c r="C141" t="s" s="456">
        <f>VLOOKUP($A141,'Questions'!$A$3:$L$333,2,0)&amp;""</f>
        <v>1684</v>
      </c>
      <c r="D141" t="s" s="456">
        <f>VLOOKUP($A141,'Questions'!$A$3:$L$333,11,0)&amp;""</f>
      </c>
      <c r="E141" t="s" s="456">
        <f>VLOOKUP($A141,'Questions'!$A$3:$L$333,12,0)&amp;""</f>
        <v>3199</v>
      </c>
      <c r="F141" t="s" s="456">
        <f>VLOOKUP($A141,'Institution Evaluation'!$A$56:$K$346,3,0)&amp;""</f>
        <v>3149</v>
      </c>
      <c r="G141" t="s" s="456">
        <f>VLOOKUP($A141,'Institution Evaluation'!$A$56:$K$346,7,0)&amp;""</f>
        <v>3143</v>
      </c>
      <c r="H141" t="s" s="456">
        <f>VLOOKUP($A141,'Institution Evaluation'!$A$56:$K$346,8,0)&amp;""</f>
      </c>
      <c r="I141" t="s" s="456">
        <f>VLOOKUP($A141,'Institution Evaluation'!$A$56:$K$346,9,0)&amp;""</f>
        <v>3165</v>
      </c>
      <c r="J141" t="s" s="456">
        <f>VLOOKUP($A141,'Institution Evaluation'!$A$56:$K$346,10,0)&amp;""</f>
      </c>
      <c r="K141" s="457">
        <f>IF($I141="Critical Importance",20,IF($I141="Minor Importance",5,10))</f>
        <v>10</v>
      </c>
      <c r="L141" s="458">
        <f>IF(OR($E141="Not Scored",$F141=""),"N/A",IF(AND($D141='Auto Responses'!$J$27,$H141=""),"N/A",IF(AND($D141='Auto Responses'!$J$27,$H141='Auto Responses'!$J$7),1,IF(AND($D141='Auto Responses'!$J$27,$H141='Auto Responses'!$J$8),0,IF(OR($F141=$G141,$H141='Auto Responses'!$J$7),1,0)))))</f>
        <v>0</v>
      </c>
      <c r="M141" t="s" s="456">
        <f>VLOOKUP($A141,'Institution Evaluation'!$A$56:$K$346,10,0)&amp;""</f>
      </c>
      <c r="N141" s="457">
        <f>IF($J141="Critical Importance",1,IF(AND($J141="",$I141="Critical Importance"),1,0))</f>
        <v>0</v>
      </c>
      <c r="O141" s="457">
        <f>IF(OR($F$17="No",$E141="Not Scored",$F141=""),"N/A",IF($J141="",$K141,IF($J141="Minor Importance",5,IF($J141="Standard Importance",10,IF($J141="Critical Importance",20,0)))))</f>
        <v>10</v>
      </c>
      <c r="P141" s="457">
        <f>IF(OR($O141="N/A",$L141="N/A"),"N/A",$O141*$L141)</f>
        <v>0</v>
      </c>
      <c r="Q141" s="458">
        <f>IF(M141="TRUE",1,0)</f>
        <v>0</v>
      </c>
      <c r="R141" s="458">
        <f>R140+Q141</f>
        <v>0</v>
      </c>
      <c r="S141" s="458">
        <f>IF(Q141=0,0,R141)</f>
        <v>0</v>
      </c>
      <c r="T141" s="458">
        <f>IF(N141=1,1,0)</f>
        <v>0</v>
      </c>
      <c r="U141" s="458">
        <f>U140+T141</f>
        <v>45</v>
      </c>
      <c r="V141" s="458">
        <f>IF(T141=0,0,U141)</f>
        <v>0</v>
      </c>
      <c r="W141" s="160"/>
    </row>
    <row r="142" ht="57" customHeight="1">
      <c r="A142" t="s" s="456">
        <f>'Questions'!$A142</f>
        <v>3256</v>
      </c>
      <c r="B142" t="s" s="456">
        <f>LEFT(A142,4)</f>
        <v>3249</v>
      </c>
      <c r="C142" t="s" s="456">
        <f>VLOOKUP($A142,'Questions'!$A$3:$L$333,2,0)&amp;""</f>
        <v>1687</v>
      </c>
      <c r="D142" t="s" s="456">
        <f>VLOOKUP($A142,'Questions'!$A$3:$L$333,11,0)&amp;""</f>
      </c>
      <c r="E142" t="s" s="456">
        <f>VLOOKUP($A142,'Questions'!$A$3:$L$333,12,0)&amp;""</f>
        <v>3199</v>
      </c>
      <c r="F142" t="s" s="456">
        <f>VLOOKUP($A142,'Institution Evaluation'!$A$56:$K$346,3,0)&amp;""</f>
        <v>3149</v>
      </c>
      <c r="G142" t="s" s="456">
        <f>VLOOKUP($A142,'Institution Evaluation'!$A$56:$K$346,7,0)&amp;""</f>
        <v>3143</v>
      </c>
      <c r="H142" t="s" s="456">
        <f>VLOOKUP($A142,'Institution Evaluation'!$A$56:$K$346,8,0)&amp;""</f>
      </c>
      <c r="I142" t="s" s="456">
        <f>VLOOKUP($A142,'Institution Evaluation'!$A$56:$K$346,9,0)&amp;""</f>
        <v>3165</v>
      </c>
      <c r="J142" t="s" s="456">
        <f>VLOOKUP($A142,'Institution Evaluation'!$A$56:$K$346,10,0)&amp;""</f>
      </c>
      <c r="K142" s="457">
        <f>IF($I142="Critical Importance",20,IF($I142="Minor Importance",5,10))</f>
        <v>10</v>
      </c>
      <c r="L142" s="458">
        <f>IF(OR($E142="Not Scored",$F142=""),"N/A",IF(AND($D142='Auto Responses'!$J$27,$H142=""),"N/A",IF(AND($D142='Auto Responses'!$J$27,$H142='Auto Responses'!$J$7),1,IF(AND($D142='Auto Responses'!$J$27,$H142='Auto Responses'!$J$8),0,IF(OR($F142=$G142,$H142='Auto Responses'!$J$7),1,0)))))</f>
        <v>0</v>
      </c>
      <c r="M142" t="s" s="456">
        <f>VLOOKUP($A142,'Institution Evaluation'!$A$56:$K$346,10,0)&amp;""</f>
      </c>
      <c r="N142" s="457">
        <f>IF($J142="Critical Importance",1,IF(AND($J142="",$I142="Critical Importance"),1,0))</f>
        <v>0</v>
      </c>
      <c r="O142" s="457">
        <f>IF(OR($F$17="No",$E142="Not Scored",$F142=""),"N/A",IF($J142="",$K142,IF($J142="Minor Importance",5,IF($J142="Standard Importance",10,IF($J142="Critical Importance",20,0)))))</f>
        <v>10</v>
      </c>
      <c r="P142" s="457">
        <f>IF(OR($O142="N/A",$L142="N/A"),"N/A",$O142*$L142)</f>
        <v>0</v>
      </c>
      <c r="Q142" s="458">
        <f>IF(M142="TRUE",1,0)</f>
        <v>0</v>
      </c>
      <c r="R142" s="458">
        <f>R141+Q142</f>
        <v>0</v>
      </c>
      <c r="S142" s="458">
        <f>IF(Q142=0,0,R142)</f>
        <v>0</v>
      </c>
      <c r="T142" s="458">
        <f>IF(N142=1,1,0)</f>
        <v>0</v>
      </c>
      <c r="U142" s="458">
        <f>U141+T142</f>
        <v>45</v>
      </c>
      <c r="V142" s="458">
        <f>IF(T142=0,0,U142)</f>
        <v>0</v>
      </c>
      <c r="W142" s="160"/>
    </row>
    <row r="143" ht="57" customHeight="1">
      <c r="A143" t="s" s="456">
        <f>'Questions'!$A143</f>
        <v>3257</v>
      </c>
      <c r="B143" t="s" s="456">
        <f>LEFT(A143,4)</f>
        <v>3249</v>
      </c>
      <c r="C143" t="s" s="456">
        <f>VLOOKUP($A143,'Questions'!$A$3:$L$333,2,0)&amp;""</f>
        <v>1690</v>
      </c>
      <c r="D143" t="s" s="456">
        <f>VLOOKUP($A143,'Questions'!$A$3:$L$333,11,0)&amp;""</f>
      </c>
      <c r="E143" t="s" s="456">
        <f>VLOOKUP($A143,'Questions'!$A$3:$L$333,12,0)&amp;""</f>
        <v>3199</v>
      </c>
      <c r="F143" t="s" s="456">
        <f>VLOOKUP($A143,'Institution Evaluation'!$A$56:$K$346,3,0)&amp;""</f>
        <v>3149</v>
      </c>
      <c r="G143" t="s" s="456">
        <f>VLOOKUP($A143,'Institution Evaluation'!$A$56:$K$346,7,0)&amp;""</f>
        <v>3143</v>
      </c>
      <c r="H143" t="s" s="456">
        <f>VLOOKUP($A143,'Institution Evaluation'!$A$56:$K$346,8,0)&amp;""</f>
      </c>
      <c r="I143" t="s" s="456">
        <f>VLOOKUP($A143,'Institution Evaluation'!$A$56:$K$346,9,0)&amp;""</f>
        <v>3165</v>
      </c>
      <c r="J143" t="s" s="456">
        <f>VLOOKUP($A143,'Institution Evaluation'!$A$56:$K$346,10,0)&amp;""</f>
      </c>
      <c r="K143" s="457">
        <f>IF($I143="Critical Importance",20,IF($I143="Minor Importance",5,10))</f>
        <v>10</v>
      </c>
      <c r="L143" s="458">
        <f>IF(OR($E143="Not Scored",$F143=""),"N/A",IF(AND($D143='Auto Responses'!$J$27,$H143=""),"N/A",IF(AND($D143='Auto Responses'!$J$27,$H143='Auto Responses'!$J$7),1,IF(AND($D143='Auto Responses'!$J$27,$H143='Auto Responses'!$J$8),0,IF(OR($F143=$G143,$H143='Auto Responses'!$J$7),1,0)))))</f>
        <v>0</v>
      </c>
      <c r="M143" t="s" s="456">
        <f>VLOOKUP($A143,'Institution Evaluation'!$A$56:$K$346,10,0)&amp;""</f>
      </c>
      <c r="N143" s="457">
        <f>IF($J143="Critical Importance",1,IF(AND($J143="",$I143="Critical Importance"),1,0))</f>
        <v>0</v>
      </c>
      <c r="O143" s="457">
        <f>IF(OR($F$17="No",$E143="Not Scored",$F143=""),"N/A",IF($J143="",$K143,IF($J143="Minor Importance",5,IF($J143="Standard Importance",10,IF($J143="Critical Importance",20,0)))))</f>
        <v>10</v>
      </c>
      <c r="P143" s="457">
        <f>IF(OR($O143="N/A",$L143="N/A"),"N/A",$O143*$L143)</f>
        <v>0</v>
      </c>
      <c r="Q143" s="458">
        <f>IF(M143="TRUE",1,0)</f>
        <v>0</v>
      </c>
      <c r="R143" s="458">
        <f>R142+Q143</f>
        <v>0</v>
      </c>
      <c r="S143" s="458">
        <f>IF(Q143=0,0,R143)</f>
        <v>0</v>
      </c>
      <c r="T143" s="458">
        <f>IF(N143=1,1,0)</f>
        <v>0</v>
      </c>
      <c r="U143" s="458">
        <f>U142+T143</f>
        <v>45</v>
      </c>
      <c r="V143" s="458">
        <f>IF(T143=0,0,U143)</f>
        <v>0</v>
      </c>
      <c r="W143" s="160"/>
    </row>
    <row r="144" ht="57" customHeight="1">
      <c r="A144" t="s" s="456">
        <f>'Questions'!$A144</f>
        <v>1267</v>
      </c>
      <c r="B144" t="s" s="456">
        <f>LEFT(A144,4)</f>
        <v>3249</v>
      </c>
      <c r="C144" t="s" s="456">
        <f>VLOOKUP($A144,'Questions'!$A$3:$L$333,2,0)&amp;""</f>
        <v>1691</v>
      </c>
      <c r="D144" t="s" s="456">
        <f>VLOOKUP($A144,'Questions'!$A$3:$L$333,11,0)&amp;""</f>
      </c>
      <c r="E144" t="s" s="456">
        <f>VLOOKUP($A144,'Questions'!$A$3:$L$333,12,0)&amp;""</f>
        <v>3199</v>
      </c>
      <c r="F144" t="s" s="456">
        <f>VLOOKUP($A144,'Institution Evaluation'!$A$56:$K$346,3,0)&amp;""</f>
        <v>3149</v>
      </c>
      <c r="G144" t="s" s="456">
        <f>VLOOKUP($A144,'Institution Evaluation'!$A$56:$K$346,7,0)&amp;""</f>
        <v>3143</v>
      </c>
      <c r="H144" t="s" s="456">
        <f>VLOOKUP($A144,'Institution Evaluation'!$A$56:$K$346,8,0)&amp;""</f>
      </c>
      <c r="I144" t="s" s="456">
        <f>VLOOKUP($A144,'Institution Evaluation'!$A$56:$K$346,9,0)&amp;""</f>
        <v>3144</v>
      </c>
      <c r="J144" t="s" s="456">
        <f>VLOOKUP($A144,'Institution Evaluation'!$A$56:$K$346,10,0)&amp;""</f>
      </c>
      <c r="K144" s="457">
        <f>IF($I144="Critical Importance",20,IF($I144="Minor Importance",5,10))</f>
        <v>20</v>
      </c>
      <c r="L144" s="458">
        <f>IF(OR($E144="Not Scored",$F144=""),"N/A",IF(AND($D144='Auto Responses'!$J$27,$H144=""),"N/A",IF(AND($D144='Auto Responses'!$J$27,$H144='Auto Responses'!$J$7),1,IF(AND($D144='Auto Responses'!$J$27,$H144='Auto Responses'!$J$8),0,IF(OR($F144=$G144,$H144='Auto Responses'!$J$7),1,0)))))</f>
        <v>0</v>
      </c>
      <c r="M144" t="s" s="456">
        <f>VLOOKUP($A144,'Institution Evaluation'!$A$56:$K$346,10,0)&amp;""</f>
      </c>
      <c r="N144" s="457">
        <f>IF($J144="Critical Importance",1,IF(AND($J144="",$I144="Critical Importance"),1,0))</f>
        <v>1</v>
      </c>
      <c r="O144" s="457">
        <f>IF(OR($F$17="No",$E144="Not Scored",$F144=""),"N/A",IF($J144="",$K144,IF($J144="Minor Importance",5,IF($J144="Standard Importance",10,IF($J144="Critical Importance",20,0)))))</f>
        <v>20</v>
      </c>
      <c r="P144" s="457">
        <f>IF(OR($O144="N/A",$L144="N/A"),"N/A",$O144*$L144)</f>
        <v>0</v>
      </c>
      <c r="Q144" s="458">
        <f>IF(M144="TRUE",1,0)</f>
        <v>0</v>
      </c>
      <c r="R144" s="458">
        <f>R143+Q144</f>
        <v>0</v>
      </c>
      <c r="S144" s="458">
        <f>IF(Q144=0,0,R144)</f>
        <v>0</v>
      </c>
      <c r="T144" s="458">
        <f>IF(N144=1,1,0)</f>
        <v>1</v>
      </c>
      <c r="U144" s="458">
        <f>U143+T144</f>
        <v>46</v>
      </c>
      <c r="V144" s="458">
        <f>IF(T144=0,0,U144)</f>
        <v>46</v>
      </c>
      <c r="W144" s="160"/>
    </row>
    <row r="145" ht="57" customHeight="1">
      <c r="A145" t="s" s="456">
        <f>'Questions'!$A145</f>
        <v>3258</v>
      </c>
      <c r="B145" t="s" s="456">
        <f>LEFT(A145,4)</f>
        <v>3249</v>
      </c>
      <c r="C145" t="s" s="456">
        <f>VLOOKUP($A145,'Questions'!$A$3:$L$333,2,0)&amp;""</f>
        <v>1694</v>
      </c>
      <c r="D145" t="s" s="456">
        <f>VLOOKUP($A145,'Questions'!$A$3:$L$333,11,0)&amp;""</f>
      </c>
      <c r="E145" t="s" s="456">
        <f>VLOOKUP($A145,'Questions'!$A$3:$L$333,12,0)&amp;""</f>
        <v>3199</v>
      </c>
      <c r="F145" t="s" s="456">
        <f>VLOOKUP($A145,'Institution Evaluation'!$A$56:$K$346,3,0)&amp;""</f>
        <v>3149</v>
      </c>
      <c r="G145" t="s" s="456">
        <f>VLOOKUP($A145,'Institution Evaluation'!$A$56:$K$346,7,0)&amp;""</f>
        <v>3143</v>
      </c>
      <c r="H145" t="s" s="456">
        <f>VLOOKUP($A145,'Institution Evaluation'!$A$56:$K$346,8,0)&amp;""</f>
      </c>
      <c r="I145" t="s" s="456">
        <f>VLOOKUP($A145,'Institution Evaluation'!$A$56:$K$346,9,0)&amp;""</f>
        <v>3165</v>
      </c>
      <c r="J145" t="s" s="456">
        <f>VLOOKUP($A145,'Institution Evaluation'!$A$56:$K$346,10,0)&amp;""</f>
      </c>
      <c r="K145" s="457">
        <f>IF($I145="Critical Importance",20,IF($I145="Minor Importance",5,10))</f>
        <v>10</v>
      </c>
      <c r="L145" s="458">
        <f>IF(OR($E145="Not Scored",$F145=""),"N/A",IF(AND($D145='Auto Responses'!$J$27,$H145=""),"N/A",IF(AND($D145='Auto Responses'!$J$27,$H145='Auto Responses'!$J$7),1,IF(AND($D145='Auto Responses'!$J$27,$H145='Auto Responses'!$J$8),0,IF(OR($F145=$G145,$H145='Auto Responses'!$J$7),1,0)))))</f>
        <v>0</v>
      </c>
      <c r="M145" t="s" s="456">
        <f>VLOOKUP($A145,'Institution Evaluation'!$A$56:$K$346,10,0)&amp;""</f>
      </c>
      <c r="N145" s="457">
        <f>IF($J145="Critical Importance",1,IF(AND($J145="",$I145="Critical Importance"),1,0))</f>
        <v>0</v>
      </c>
      <c r="O145" s="457">
        <f>IF(OR($F$17="No",$E145="Not Scored",$F145=""),"N/A",IF($J145="",$K145,IF($J145="Minor Importance",5,IF($J145="Standard Importance",10,IF($J145="Critical Importance",20,0)))))</f>
        <v>10</v>
      </c>
      <c r="P145" s="457">
        <f>IF(OR($O145="N/A",$L145="N/A"),"N/A",$O145*$L145)</f>
        <v>0</v>
      </c>
      <c r="Q145" s="458">
        <f>IF(M145="TRUE",1,0)</f>
        <v>0</v>
      </c>
      <c r="R145" s="458">
        <f>R144+Q145</f>
        <v>0</v>
      </c>
      <c r="S145" s="458">
        <f>IF(Q145=0,0,R145)</f>
        <v>0</v>
      </c>
      <c r="T145" s="458">
        <f>IF(N145=1,1,0)</f>
        <v>0</v>
      </c>
      <c r="U145" s="458">
        <f>U144+T145</f>
        <v>46</v>
      </c>
      <c r="V145" s="458">
        <f>IF(T145=0,0,U145)</f>
        <v>0</v>
      </c>
      <c r="W145" s="160"/>
    </row>
    <row r="146" ht="57" customHeight="1">
      <c r="A146" t="s" s="456">
        <f>'Questions'!$A146</f>
        <v>3259</v>
      </c>
      <c r="B146" t="s" s="456">
        <f>LEFT(A146,4)</f>
        <v>3249</v>
      </c>
      <c r="C146" t="s" s="456">
        <f>VLOOKUP($A146,'Questions'!$A$3:$L$333,2,0)&amp;""</f>
        <v>1697</v>
      </c>
      <c r="D146" t="s" s="456">
        <f>VLOOKUP($A146,'Questions'!$A$3:$L$333,11,0)&amp;""</f>
      </c>
      <c r="E146" t="s" s="456">
        <f>VLOOKUP($A146,'Questions'!$A$3:$L$333,12,0)&amp;""</f>
        <v>3199</v>
      </c>
      <c r="F146" t="s" s="456">
        <f>VLOOKUP($A146,'Institution Evaluation'!$A$56:$K$346,3,0)&amp;""</f>
        <v>3149</v>
      </c>
      <c r="G146" t="s" s="456">
        <f>VLOOKUP($A146,'Institution Evaluation'!$A$56:$K$346,7,0)&amp;""</f>
        <v>3143</v>
      </c>
      <c r="H146" t="s" s="456">
        <f>VLOOKUP($A146,'Institution Evaluation'!$A$56:$K$346,8,0)&amp;""</f>
      </c>
      <c r="I146" t="s" s="456">
        <f>VLOOKUP($A146,'Institution Evaluation'!$A$56:$K$346,9,0)&amp;""</f>
        <v>3165</v>
      </c>
      <c r="J146" t="s" s="456">
        <f>VLOOKUP($A146,'Institution Evaluation'!$A$56:$K$346,10,0)&amp;""</f>
      </c>
      <c r="K146" s="457">
        <f>IF($I146="Critical Importance",20,IF($I146="Minor Importance",5,10))</f>
        <v>10</v>
      </c>
      <c r="L146" s="458">
        <f>IF(OR($E146="Not Scored",$F146=""),"N/A",IF(AND($D146='Auto Responses'!$J$27,$H146=""),"N/A",IF(AND($D146='Auto Responses'!$J$27,$H146='Auto Responses'!$J$7),1,IF(AND($D146='Auto Responses'!$J$27,$H146='Auto Responses'!$J$8),0,IF(OR($F146=$G146,$H146='Auto Responses'!$J$7),1,0)))))</f>
        <v>0</v>
      </c>
      <c r="M146" t="s" s="456">
        <f>VLOOKUP($A146,'Institution Evaluation'!$A$56:$K$346,10,0)&amp;""</f>
      </c>
      <c r="N146" s="457">
        <f>IF($J146="Critical Importance",1,IF(AND($J146="",$I146="Critical Importance"),1,0))</f>
        <v>0</v>
      </c>
      <c r="O146" s="457">
        <f>IF(OR($F$17="No",$E146="Not Scored",$F146=""),"N/A",IF($J146="",$K146,IF($J146="Minor Importance",5,IF($J146="Standard Importance",10,IF($J146="Critical Importance",20,0)))))</f>
        <v>10</v>
      </c>
      <c r="P146" s="457">
        <f>IF(OR($O146="N/A",$L146="N/A"),"N/A",$O146*$L146)</f>
        <v>0</v>
      </c>
      <c r="Q146" s="458">
        <f>IF(M146="TRUE",1,0)</f>
        <v>0</v>
      </c>
      <c r="R146" s="458">
        <f>R145+Q146</f>
        <v>0</v>
      </c>
      <c r="S146" s="458">
        <f>IF(Q146=0,0,R146)</f>
        <v>0</v>
      </c>
      <c r="T146" s="458">
        <f>IF(N146=1,1,0)</f>
        <v>0</v>
      </c>
      <c r="U146" s="458">
        <f>U145+T146</f>
        <v>46</v>
      </c>
      <c r="V146" s="458">
        <f>IF(T146=0,0,U146)</f>
        <v>0</v>
      </c>
      <c r="W146" s="160"/>
    </row>
    <row r="147" ht="57" customHeight="1">
      <c r="A147" t="s" s="456">
        <f>'Questions'!$A147</f>
        <v>3260</v>
      </c>
      <c r="B147" t="s" s="456">
        <f>LEFT(A147,4)</f>
        <v>3249</v>
      </c>
      <c r="C147" t="s" s="456">
        <f>VLOOKUP($A147,'Questions'!$A$3:$L$333,2,0)&amp;""</f>
        <v>1698</v>
      </c>
      <c r="D147" t="s" s="456">
        <f>VLOOKUP($A147,'Questions'!$A$3:$L$333,11,0)&amp;""</f>
      </c>
      <c r="E147" t="s" s="456">
        <f>VLOOKUP($A147,'Questions'!$A$3:$L$333,12,0)&amp;""</f>
        <v>3199</v>
      </c>
      <c r="F147" t="s" s="456">
        <f>VLOOKUP($A147,'Institution Evaluation'!$A$56:$K$346,3,0)&amp;""</f>
        <v>3149</v>
      </c>
      <c r="G147" t="s" s="456">
        <f>VLOOKUP($A147,'Institution Evaluation'!$A$56:$K$346,7,0)&amp;""</f>
        <v>3143</v>
      </c>
      <c r="H147" t="s" s="456">
        <f>VLOOKUP($A147,'Institution Evaluation'!$A$56:$K$346,8,0)&amp;""</f>
      </c>
      <c r="I147" t="s" s="456">
        <f>VLOOKUP($A147,'Institution Evaluation'!$A$56:$K$346,9,0)&amp;""</f>
        <v>3165</v>
      </c>
      <c r="J147" t="s" s="456">
        <f>VLOOKUP($A147,'Institution Evaluation'!$A$56:$K$346,10,0)&amp;""</f>
      </c>
      <c r="K147" s="457">
        <f>IF($I147="Critical Importance",20,IF($I147="Minor Importance",5,10))</f>
        <v>10</v>
      </c>
      <c r="L147" s="458">
        <f>IF(OR($E147="Not Scored",$F147=""),"N/A",IF(AND($D147='Auto Responses'!$J$27,$H147=""),"N/A",IF(AND($D147='Auto Responses'!$J$27,$H147='Auto Responses'!$J$7),1,IF(AND($D147='Auto Responses'!$J$27,$H147='Auto Responses'!$J$8),0,IF(OR($F147=$G147,$H147='Auto Responses'!$J$7),1,0)))))</f>
        <v>0</v>
      </c>
      <c r="M147" t="s" s="456">
        <f>VLOOKUP($A147,'Institution Evaluation'!$A$56:$K$346,10,0)&amp;""</f>
      </c>
      <c r="N147" s="457">
        <f>IF($J147="Critical Importance",1,IF(AND($J147="",$I147="Critical Importance"),1,0))</f>
        <v>0</v>
      </c>
      <c r="O147" s="457">
        <f>IF(OR($F$17="No",$E147="Not Scored",$F147=""),"N/A",IF($J147="",$K147,IF($J147="Minor Importance",5,IF($J147="Standard Importance",10,IF($J147="Critical Importance",20,0)))))</f>
        <v>10</v>
      </c>
      <c r="P147" s="457">
        <f>IF(OR($O147="N/A",$L147="N/A"),"N/A",$O147*$L147)</f>
        <v>0</v>
      </c>
      <c r="Q147" s="458">
        <f>IF(M147="TRUE",1,0)</f>
        <v>0</v>
      </c>
      <c r="R147" s="458">
        <f>R146+Q147</f>
        <v>0</v>
      </c>
      <c r="S147" s="458">
        <f>IF(Q147=0,0,R147)</f>
        <v>0</v>
      </c>
      <c r="T147" s="458">
        <f>IF(N147=1,1,0)</f>
        <v>0</v>
      </c>
      <c r="U147" s="458">
        <f>U146+T147</f>
        <v>46</v>
      </c>
      <c r="V147" s="458">
        <f>IF(T147=0,0,U147)</f>
        <v>0</v>
      </c>
      <c r="W147" s="160"/>
    </row>
    <row r="148" ht="57" customHeight="1">
      <c r="A148" t="s" s="456">
        <f>'Questions'!$A148</f>
        <v>3261</v>
      </c>
      <c r="B148" t="s" s="456">
        <f>LEFT(A148,4)</f>
        <v>3249</v>
      </c>
      <c r="C148" t="s" s="456">
        <f>VLOOKUP($A148,'Questions'!$A$3:$L$333,2,0)&amp;""</f>
        <v>1699</v>
      </c>
      <c r="D148" t="s" s="456">
        <f>VLOOKUP($A148,'Questions'!$A$3:$L$333,11,0)&amp;""</f>
      </c>
      <c r="E148" t="s" s="456">
        <f>VLOOKUP($A148,'Questions'!$A$3:$L$333,12,0)&amp;""</f>
        <v>3199</v>
      </c>
      <c r="F148" t="s" s="456">
        <f>VLOOKUP($A148,'Institution Evaluation'!$A$56:$K$346,3,0)&amp;""</f>
        <v>3149</v>
      </c>
      <c r="G148" t="s" s="456">
        <f>VLOOKUP($A148,'Institution Evaluation'!$A$56:$K$346,7,0)&amp;""</f>
        <v>3143</v>
      </c>
      <c r="H148" t="s" s="456">
        <f>VLOOKUP($A148,'Institution Evaluation'!$A$56:$K$346,8,0)&amp;""</f>
      </c>
      <c r="I148" t="s" s="456">
        <f>VLOOKUP($A148,'Institution Evaluation'!$A$56:$K$346,9,0)&amp;""</f>
        <v>3165</v>
      </c>
      <c r="J148" t="s" s="456">
        <f>VLOOKUP($A148,'Institution Evaluation'!$A$56:$K$346,10,0)&amp;""</f>
      </c>
      <c r="K148" s="457">
        <f>IF($I148="Critical Importance",20,IF($I148="Minor Importance",5,10))</f>
        <v>10</v>
      </c>
      <c r="L148" s="458">
        <f>IF(OR($E148="Not Scored",$F148=""),"N/A",IF(AND($D148='Auto Responses'!$J$27,$H148=""),"N/A",IF(AND($D148='Auto Responses'!$J$27,$H148='Auto Responses'!$J$7),1,IF(AND($D148='Auto Responses'!$J$27,$H148='Auto Responses'!$J$8),0,IF(OR($F148=$G148,$H148='Auto Responses'!$J$7),1,0)))))</f>
        <v>0</v>
      </c>
      <c r="M148" t="s" s="456">
        <f>VLOOKUP($A148,'Institution Evaluation'!$A$56:$K$346,10,0)&amp;""</f>
      </c>
      <c r="N148" s="457">
        <f>IF($J148="Critical Importance",1,IF(AND($J148="",$I148="Critical Importance"),1,0))</f>
        <v>0</v>
      </c>
      <c r="O148" s="457">
        <f>IF(OR($F$17="No",$E148="Not Scored",$F148=""),"N/A",IF($J148="",$K148,IF($J148="Minor Importance",5,IF($J148="Standard Importance",10,IF($J148="Critical Importance",20,0)))))</f>
        <v>10</v>
      </c>
      <c r="P148" s="457">
        <f>IF(OR($O148="N/A",$L148="N/A"),"N/A",$O148*$L148)</f>
        <v>0</v>
      </c>
      <c r="Q148" s="458">
        <f>IF(M148="TRUE",1,0)</f>
        <v>0</v>
      </c>
      <c r="R148" s="458">
        <f>R147+Q148</f>
        <v>0</v>
      </c>
      <c r="S148" s="458">
        <f>IF(Q148=0,0,R148)</f>
        <v>0</v>
      </c>
      <c r="T148" s="458">
        <f>IF(N148=1,1,0)</f>
        <v>0</v>
      </c>
      <c r="U148" s="458">
        <f>U147+T148</f>
        <v>46</v>
      </c>
      <c r="V148" s="458">
        <f>IF(T148=0,0,U148)</f>
        <v>0</v>
      </c>
      <c r="W148" s="160"/>
    </row>
    <row r="149" ht="57" customHeight="1">
      <c r="A149" t="s" s="456">
        <f>'Questions'!$A149</f>
        <v>3262</v>
      </c>
      <c r="B149" t="s" s="456">
        <f>LEFT(A149,4)</f>
        <v>3249</v>
      </c>
      <c r="C149" t="s" s="456">
        <f>VLOOKUP($A149,'Questions'!$A$3:$L$333,2,0)&amp;""</f>
        <v>1701</v>
      </c>
      <c r="D149" t="s" s="456">
        <f>VLOOKUP($A149,'Questions'!$A$3:$L$333,11,0)&amp;""</f>
      </c>
      <c r="E149" t="s" s="456">
        <f>VLOOKUP($A149,'Questions'!$A$3:$L$333,12,0)&amp;""</f>
        <v>3199</v>
      </c>
      <c r="F149" t="s" s="456">
        <f>VLOOKUP($A149,'Institution Evaluation'!$A$56:$K$346,3,0)&amp;""</f>
        <v>3149</v>
      </c>
      <c r="G149" t="s" s="456">
        <f>VLOOKUP($A149,'Institution Evaluation'!$A$56:$K$346,7,0)&amp;""</f>
        <v>3143</v>
      </c>
      <c r="H149" t="s" s="456">
        <f>VLOOKUP($A149,'Institution Evaluation'!$A$56:$K$346,8,0)&amp;""</f>
      </c>
      <c r="I149" t="s" s="456">
        <f>VLOOKUP($A149,'Institution Evaluation'!$A$56:$K$346,9,0)&amp;""</f>
        <v>3165</v>
      </c>
      <c r="J149" t="s" s="456">
        <f>VLOOKUP($A149,'Institution Evaluation'!$A$56:$K$346,10,0)&amp;""</f>
      </c>
      <c r="K149" s="457">
        <f>IF($I149="Critical Importance",20,IF($I149="Minor Importance",5,10))</f>
        <v>10</v>
      </c>
      <c r="L149" s="458">
        <f>IF(OR($E149="Not Scored",$F149=""),"N/A",IF(AND($D149='Auto Responses'!$J$27,$H149=""),"N/A",IF(AND($D149='Auto Responses'!$J$27,$H149='Auto Responses'!$J$7),1,IF(AND($D149='Auto Responses'!$J$27,$H149='Auto Responses'!$J$8),0,IF(OR($F149=$G149,$H149='Auto Responses'!$J$7),1,0)))))</f>
        <v>0</v>
      </c>
      <c r="M149" t="s" s="456">
        <f>VLOOKUP($A149,'Institution Evaluation'!$A$56:$K$346,10,0)&amp;""</f>
      </c>
      <c r="N149" s="457">
        <f>IF($J149="Critical Importance",1,IF(AND($J149="",$I149="Critical Importance"),1,0))</f>
        <v>0</v>
      </c>
      <c r="O149" s="457">
        <f>IF(OR($F$17="No",$E149="Not Scored",$F149=""),"N/A",IF($J149="",$K149,IF($J149="Minor Importance",5,IF($J149="Standard Importance",10,IF($J149="Critical Importance",20,0)))))</f>
        <v>10</v>
      </c>
      <c r="P149" s="457">
        <f>IF(OR($O149="N/A",$L149="N/A"),"N/A",$O149*$L149)</f>
        <v>0</v>
      </c>
      <c r="Q149" s="458">
        <f>IF(M149="TRUE",1,0)</f>
        <v>0</v>
      </c>
      <c r="R149" s="458">
        <f>R148+Q149</f>
        <v>0</v>
      </c>
      <c r="S149" s="458">
        <f>IF(Q149=0,0,R149)</f>
        <v>0</v>
      </c>
      <c r="T149" s="458">
        <f>IF(N149=1,1,0)</f>
        <v>0</v>
      </c>
      <c r="U149" s="458">
        <f>U148+T149</f>
        <v>46</v>
      </c>
      <c r="V149" s="458">
        <f>IF(T149=0,0,U149)</f>
        <v>0</v>
      </c>
      <c r="W149" s="160"/>
    </row>
    <row r="150" ht="57" customHeight="1">
      <c r="A150" t="s" s="456">
        <f>'Questions'!$A150</f>
        <v>3263</v>
      </c>
      <c r="B150" t="s" s="456">
        <f>LEFT(A150,4)</f>
        <v>3249</v>
      </c>
      <c r="C150" t="s" s="456">
        <f>VLOOKUP($A150,'Questions'!$A$3:$L$333,2,0)&amp;""</f>
        <v>1704</v>
      </c>
      <c r="D150" t="s" s="456">
        <f>VLOOKUP($A150,'Questions'!$A$3:$L$333,11,0)&amp;""</f>
      </c>
      <c r="E150" t="s" s="456">
        <f>VLOOKUP($A150,'Questions'!$A$3:$L$333,12,0)&amp;""</f>
        <v>3199</v>
      </c>
      <c r="F150" t="s" s="456">
        <f>VLOOKUP($A150,'Institution Evaluation'!$A$56:$K$346,3,0)&amp;""</f>
        <v>3149</v>
      </c>
      <c r="G150" t="s" s="456">
        <f>VLOOKUP($A150,'Institution Evaluation'!$A$56:$K$346,7,0)&amp;""</f>
        <v>3149</v>
      </c>
      <c r="H150" t="s" s="456">
        <f>VLOOKUP($A150,'Institution Evaluation'!$A$56:$K$346,8,0)&amp;""</f>
      </c>
      <c r="I150" t="s" s="456">
        <f>VLOOKUP($A150,'Institution Evaluation'!$A$56:$K$346,9,0)&amp;""</f>
        <v>3165</v>
      </c>
      <c r="J150" t="s" s="456">
        <f>VLOOKUP($A150,'Institution Evaluation'!$A$56:$K$346,10,0)&amp;""</f>
      </c>
      <c r="K150" s="457">
        <f>IF($I150="Critical Importance",20,IF($I150="Minor Importance",5,10))</f>
        <v>10</v>
      </c>
      <c r="L150" s="458">
        <f>IF(OR($E150="Not Scored",$F150=""),"N/A",IF(AND($D150='Auto Responses'!$J$27,$H150=""),"N/A",IF(AND($D150='Auto Responses'!$J$27,$H150='Auto Responses'!$J$7),1,IF(AND($D150='Auto Responses'!$J$27,$H150='Auto Responses'!$J$8),0,IF(OR($F150=$G150,$H150='Auto Responses'!$J$7),1,0)))))</f>
        <v>1</v>
      </c>
      <c r="M150" t="s" s="456">
        <f>VLOOKUP($A150,'Institution Evaluation'!$A$56:$K$346,10,0)&amp;""</f>
      </c>
      <c r="N150" s="457">
        <f>IF($J150="Critical Importance",1,IF(AND($J150="",$I150="Critical Importance"),1,0))</f>
        <v>0</v>
      </c>
      <c r="O150" s="457">
        <f>IF(OR($F$17="No",$E150="Not Scored",$F150=""),"N/A",IF($J150="",$K150,IF($J150="Minor Importance",5,IF($J150="Standard Importance",10,IF($J150="Critical Importance",20,0)))))</f>
        <v>10</v>
      </c>
      <c r="P150" s="457">
        <f>IF(OR($O150="N/A",$L150="N/A"),"N/A",$O150*$L150)</f>
        <v>10</v>
      </c>
      <c r="Q150" s="458">
        <f>IF(M150="TRUE",1,0)</f>
        <v>0</v>
      </c>
      <c r="R150" s="458">
        <f>R149+Q150</f>
        <v>0</v>
      </c>
      <c r="S150" s="458">
        <f>IF(Q150=0,0,R150)</f>
        <v>0</v>
      </c>
      <c r="T150" s="458">
        <f>IF(N150=1,1,0)</f>
        <v>0</v>
      </c>
      <c r="U150" s="458">
        <f>U149+T150</f>
        <v>46</v>
      </c>
      <c r="V150" s="458">
        <f>IF(T150=0,0,U150)</f>
        <v>0</v>
      </c>
      <c r="W150" s="160"/>
    </row>
    <row r="151" ht="57" customHeight="1">
      <c r="A151" t="s" s="456">
        <f>'Questions'!$A151</f>
        <v>1268</v>
      </c>
      <c r="B151" t="s" s="456">
        <f>LEFT(A151,4)</f>
        <v>3264</v>
      </c>
      <c r="C151" t="s" s="456">
        <f>VLOOKUP($A151,'Questions'!$A$3:$L$333,2,0)&amp;""</f>
        <v>1705</v>
      </c>
      <c r="D151" t="s" s="456">
        <f>VLOOKUP($A151,'Questions'!$A$3:$L$333,11,0)&amp;""</f>
      </c>
      <c r="E151" t="s" s="456">
        <f>VLOOKUP($A151,'Questions'!$A$3:$L$333,12,0)&amp;""</f>
        <v>3199</v>
      </c>
      <c r="F151" t="s" s="456">
        <f>VLOOKUP($A151,'Institution Evaluation'!$A$56:$K$346,3,0)&amp;""</f>
        <v>3149</v>
      </c>
      <c r="G151" t="s" s="456">
        <f>VLOOKUP($A151,'Institution Evaluation'!$A$56:$K$346,7,0)&amp;""</f>
        <v>3143</v>
      </c>
      <c r="H151" t="s" s="456">
        <f>VLOOKUP($A151,'Institution Evaluation'!$A$56:$K$346,8,0)&amp;""</f>
      </c>
      <c r="I151" t="s" s="456">
        <f>VLOOKUP($A151,'Institution Evaluation'!$A$56:$K$346,9,0)&amp;""</f>
        <v>3144</v>
      </c>
      <c r="J151" t="s" s="456">
        <f>VLOOKUP($A151,'Institution Evaluation'!$A$56:$K$346,10,0)&amp;""</f>
      </c>
      <c r="K151" s="457">
        <f>IF($I151="Critical Importance",20,IF($I151="Minor Importance",5,10))</f>
        <v>20</v>
      </c>
      <c r="L151" s="458">
        <f>IF($E151="Not Scored","N/A",IF(AND($D151='Auto Responses'!$J$27,$H151=""),"N/A",IF(AND($D151='Auto Responses'!$J$27,$H151='Auto Responses'!$J$7),1,IF(AND($D151='Auto Responses'!$J$27,$H151='Auto Responses'!$J$8),0,IF(OR($F151=$G151,$H151='Auto Responses'!$J$7),1,0)))))</f>
        <v>0</v>
      </c>
      <c r="M151" t="s" s="456">
        <f>VLOOKUP($A151,'Institution Evaluation'!$A$56:$K$346,10,0)&amp;""</f>
      </c>
      <c r="N151" s="457">
        <f>IF($J151="Critical Importance",1,IF(AND($J151="",$I151="Critical Importance"),1,0))</f>
        <v>1</v>
      </c>
      <c r="O151" s="457">
        <f>IF(OR($F$17="No",$E151="Not Scored"),"N/A",IF($J151="",$K151,IF($J151="Minor Importance",5,IF($J151="Standard Importance",10,IF($J151="Critical Importance",20,0)))))</f>
        <v>20</v>
      </c>
      <c r="P151" s="457">
        <f>IF(OR($O151="N/A",$L151="N/A"),"N/A",$O151*$L151)</f>
        <v>0</v>
      </c>
      <c r="Q151" s="458">
        <f>IF(M151="TRUE",1,0)</f>
        <v>0</v>
      </c>
      <c r="R151" s="458">
        <f>R150+Q151</f>
        <v>0</v>
      </c>
      <c r="S151" s="458">
        <f>IF(Q151=0,0,R151)</f>
        <v>0</v>
      </c>
      <c r="T151" s="458">
        <f>IF(N151=1,1,0)</f>
        <v>1</v>
      </c>
      <c r="U151" s="458">
        <f>U150+T151</f>
        <v>47</v>
      </c>
      <c r="V151" s="458">
        <f>IF(T151=0,0,U151)</f>
        <v>47</v>
      </c>
      <c r="W151" s="160"/>
    </row>
    <row r="152" ht="57" customHeight="1">
      <c r="A152" t="s" s="456">
        <f>'Questions'!$A152</f>
        <v>1269</v>
      </c>
      <c r="B152" t="s" s="456">
        <f>LEFT(A152,4)</f>
        <v>3264</v>
      </c>
      <c r="C152" t="s" s="456">
        <f>VLOOKUP($A152,'Questions'!$A$3:$L$333,2,0)&amp;""</f>
        <v>1708</v>
      </c>
      <c r="D152" t="s" s="456">
        <f>VLOOKUP($A152,'Questions'!$A$3:$L$333,11,0)&amp;""</f>
      </c>
      <c r="E152" t="s" s="456">
        <f>VLOOKUP($A152,'Questions'!$A$3:$L$333,12,0)&amp;""</f>
        <v>3199</v>
      </c>
      <c r="F152" t="s" s="456">
        <f>VLOOKUP($A152,'Institution Evaluation'!$A$56:$K$346,3,0)&amp;""</f>
        <v>3149</v>
      </c>
      <c r="G152" t="s" s="456">
        <f>VLOOKUP($A152,'Institution Evaluation'!$A$56:$K$346,7,0)&amp;""</f>
        <v>3143</v>
      </c>
      <c r="H152" t="s" s="456">
        <f>VLOOKUP($A152,'Institution Evaluation'!$A$56:$K$346,8,0)&amp;""</f>
      </c>
      <c r="I152" t="s" s="456">
        <f>VLOOKUP($A152,'Institution Evaluation'!$A$56:$K$346,9,0)&amp;""</f>
        <v>3144</v>
      </c>
      <c r="J152" t="s" s="456">
        <f>VLOOKUP($A152,'Institution Evaluation'!$A$56:$K$346,10,0)&amp;""</f>
      </c>
      <c r="K152" s="457">
        <f>IF($I152="Critical Importance",20,IF($I152="Minor Importance",5,10))</f>
        <v>20</v>
      </c>
      <c r="L152" s="458">
        <f>IF($E152="Not Scored","N/A",IF(AND($D152='Auto Responses'!$J$27,$H152=""),"N/A",IF(AND($D152='Auto Responses'!$J$27,$H152='Auto Responses'!$J$7),1,IF(AND($D152='Auto Responses'!$J$27,$H152='Auto Responses'!$J$8),0,IF(OR($F152=$G152,$H152='Auto Responses'!$J$7),1,0)))))</f>
        <v>0</v>
      </c>
      <c r="M152" t="s" s="456">
        <f>VLOOKUP($A152,'Institution Evaluation'!$A$56:$K$346,10,0)&amp;""</f>
      </c>
      <c r="N152" s="457">
        <f>IF($J152="Critical Importance",1,IF(AND($J152="",$I152="Critical Importance"),1,0))</f>
        <v>1</v>
      </c>
      <c r="O152" s="457">
        <f>IF(OR($F$17="No",$E152="Not Scored"),"N/A",IF($J152="",$K152,IF($J152="Minor Importance",5,IF($J152="Standard Importance",10,IF($J152="Critical Importance",20,0)))))</f>
        <v>20</v>
      </c>
      <c r="P152" s="457">
        <f>IF(OR($O152="N/A",$L152="N/A"),"N/A",$O152*$L152)</f>
        <v>0</v>
      </c>
      <c r="Q152" s="458">
        <f>IF(M152="TRUE",1,0)</f>
        <v>0</v>
      </c>
      <c r="R152" s="458">
        <f>R151+Q152</f>
        <v>0</v>
      </c>
      <c r="S152" s="458">
        <f>IF(Q152=0,0,R152)</f>
        <v>0</v>
      </c>
      <c r="T152" s="458">
        <f>IF(N152=1,1,0)</f>
        <v>1</v>
      </c>
      <c r="U152" s="458">
        <f>U151+T152</f>
        <v>48</v>
      </c>
      <c r="V152" s="458">
        <f>IF(T152=0,0,U152)</f>
        <v>48</v>
      </c>
      <c r="W152" s="160"/>
    </row>
    <row r="153" ht="57" customHeight="1">
      <c r="A153" t="s" s="456">
        <f>'Questions'!$A153</f>
        <v>1270</v>
      </c>
      <c r="B153" t="s" s="456">
        <f>LEFT(A153,4)</f>
        <v>3264</v>
      </c>
      <c r="C153" t="s" s="456">
        <f>VLOOKUP($A153,'Questions'!$A$3:$L$333,2,0)&amp;""</f>
        <v>1711</v>
      </c>
      <c r="D153" t="s" s="456">
        <f>VLOOKUP($A153,'Questions'!$A$3:$L$333,11,0)&amp;""</f>
      </c>
      <c r="E153" t="s" s="456">
        <f>VLOOKUP($A153,'Questions'!$A$3:$L$333,12,0)&amp;""</f>
        <v>3199</v>
      </c>
      <c r="F153" t="s" s="456">
        <f>VLOOKUP($A153,'Institution Evaluation'!$A$56:$K$346,3,0)&amp;""</f>
        <v>3149</v>
      </c>
      <c r="G153" t="s" s="456">
        <f>VLOOKUP($A153,'Institution Evaluation'!$A$56:$K$346,7,0)&amp;""</f>
        <v>3143</v>
      </c>
      <c r="H153" t="s" s="456">
        <f>VLOOKUP($A153,'Institution Evaluation'!$A$56:$K$346,8,0)&amp;""</f>
      </c>
      <c r="I153" t="s" s="456">
        <f>VLOOKUP($A153,'Institution Evaluation'!$A$56:$K$346,9,0)&amp;""</f>
        <v>3144</v>
      </c>
      <c r="J153" t="s" s="456">
        <f>VLOOKUP($A153,'Institution Evaluation'!$A$56:$K$346,10,0)&amp;""</f>
      </c>
      <c r="K153" s="457">
        <f>IF($I153="Critical Importance",20,IF($I153="Minor Importance",5,10))</f>
        <v>20</v>
      </c>
      <c r="L153" s="458">
        <f>IF($E153="Not Scored","N/A",IF(AND($D153='Auto Responses'!$J$27,$H153=""),"N/A",IF(AND($D153='Auto Responses'!$J$27,$H153='Auto Responses'!$J$7),1,IF(AND($D153='Auto Responses'!$J$27,$H153='Auto Responses'!$J$8),0,IF(OR($F153=$G153,$H153='Auto Responses'!$J$7),1,0)))))</f>
        <v>0</v>
      </c>
      <c r="M153" t="s" s="456">
        <f>VLOOKUP($A153,'Institution Evaluation'!$A$56:$K$346,10,0)&amp;""</f>
      </c>
      <c r="N153" s="457">
        <f>IF($J153="Critical Importance",1,IF(AND($J153="",$I153="Critical Importance"),1,0))</f>
        <v>1</v>
      </c>
      <c r="O153" s="457">
        <f>IF(OR($F$17="No",$E153="Not Scored"),"N/A",IF($J153="",$K153,IF($J153="Minor Importance",5,IF($J153="Standard Importance",10,IF($J153="Critical Importance",20,0)))))</f>
        <v>20</v>
      </c>
      <c r="P153" s="457">
        <f>IF(OR($O153="N/A",$L153="N/A"),"N/A",$O153*$L153)</f>
        <v>0</v>
      </c>
      <c r="Q153" s="458">
        <f>IF(M153="TRUE",1,0)</f>
        <v>0</v>
      </c>
      <c r="R153" s="458">
        <f>R152+Q153</f>
        <v>0</v>
      </c>
      <c r="S153" s="458">
        <f>IF(Q153=0,0,R153)</f>
        <v>0</v>
      </c>
      <c r="T153" s="458">
        <f>IF(N153=1,1,0)</f>
        <v>1</v>
      </c>
      <c r="U153" s="458">
        <f>U152+T153</f>
        <v>49</v>
      </c>
      <c r="V153" s="458">
        <f>IF(T153=0,0,U153)</f>
        <v>49</v>
      </c>
      <c r="W153" s="160"/>
    </row>
    <row r="154" ht="57" customHeight="1">
      <c r="A154" t="s" s="456">
        <f>'Questions'!$A154</f>
        <v>1271</v>
      </c>
      <c r="B154" t="s" s="456">
        <f>LEFT(A154,4)</f>
        <v>3264</v>
      </c>
      <c r="C154" t="s" s="456">
        <f>VLOOKUP($A154,'Questions'!$A$3:$L$333,2,0)&amp;""</f>
        <v>1714</v>
      </c>
      <c r="D154" t="s" s="456">
        <f>VLOOKUP($A154,'Questions'!$A$3:$L$333,11,0)&amp;""</f>
      </c>
      <c r="E154" t="s" s="456">
        <f>VLOOKUP($A154,'Questions'!$A$3:$L$333,12,0)&amp;""</f>
        <v>3199</v>
      </c>
      <c r="F154" t="s" s="456">
        <f>VLOOKUP($A154,'Institution Evaluation'!$A$56:$K$346,3,0)&amp;""</f>
        <v>3207</v>
      </c>
      <c r="G154" t="s" s="456">
        <f>VLOOKUP($A154,'Institution Evaluation'!$A$56:$K$346,7,0)&amp;""</f>
        <v>3143</v>
      </c>
      <c r="H154" t="s" s="456">
        <f>VLOOKUP($A154,'Institution Evaluation'!$A$56:$K$346,8,0)&amp;""</f>
      </c>
      <c r="I154" t="s" s="456">
        <f>VLOOKUP($A154,'Institution Evaluation'!$A$56:$K$346,9,0)&amp;""</f>
        <v>3144</v>
      </c>
      <c r="J154" t="s" s="456">
        <f>VLOOKUP($A154,'Institution Evaluation'!$A$56:$K$346,10,0)&amp;""</f>
      </c>
      <c r="K154" s="457">
        <f>IF($I154="Critical Importance",20,IF($I154="Minor Importance",5,10))</f>
        <v>20</v>
      </c>
      <c r="L154" s="458">
        <f>IF($E154="Not Scored","N/A",IF(AND($D154='Auto Responses'!$J$27,$H154=""),"N/A",IF(AND($D154='Auto Responses'!$J$27,$H154='Auto Responses'!$J$7),1,IF(AND($D154='Auto Responses'!$J$27,$H154='Auto Responses'!$J$8),0,IF(OR($F154=$G154,$H154='Auto Responses'!$J$7),1,0)))))</f>
        <v>0</v>
      </c>
      <c r="M154" t="s" s="456">
        <f>VLOOKUP($A154,'Institution Evaluation'!$A$56:$K$346,10,0)&amp;""</f>
      </c>
      <c r="N154" s="457">
        <f>IF($J154="Critical Importance",1,IF(AND($J154="",$I154="Critical Importance"),1,0))</f>
        <v>1</v>
      </c>
      <c r="O154" t="s" s="456">
        <f>IF(OR($F$17="No",$E154="Not Scored",$F154="N/A"),"N/A",IF($J154="",$K154,IF($J154="Minor Importance",5,IF($J154="Standard Importance",10,IF($J154="Critical Importance",20,0)))))</f>
        <v>148</v>
      </c>
      <c r="P154" t="s" s="456">
        <f>IF(OR($O154="N/A",$L154="N/A"),"N/A",$O154*$L154)</f>
        <v>148</v>
      </c>
      <c r="Q154" s="458">
        <f>IF(M154="TRUE",1,0)</f>
        <v>0</v>
      </c>
      <c r="R154" s="458">
        <f>R153+Q154</f>
        <v>0</v>
      </c>
      <c r="S154" s="458">
        <f>IF(Q154=0,0,R154)</f>
        <v>0</v>
      </c>
      <c r="T154" s="458">
        <f>IF(N154=1,1,0)</f>
        <v>1</v>
      </c>
      <c r="U154" s="458">
        <f>U153+T154</f>
        <v>50</v>
      </c>
      <c r="V154" s="458">
        <f>IF(T154=0,0,U154)</f>
        <v>50</v>
      </c>
      <c r="W154" s="160"/>
    </row>
    <row r="155" ht="57" customHeight="1">
      <c r="A155" t="s" s="456">
        <f>'Questions'!$A155</f>
        <v>1272</v>
      </c>
      <c r="B155" t="s" s="456">
        <f>LEFT(A155,4)</f>
        <v>3264</v>
      </c>
      <c r="C155" t="s" s="456">
        <f>VLOOKUP($A155,'Questions'!$A$3:$L$333,2,0)&amp;""</f>
        <v>1716</v>
      </c>
      <c r="D155" t="s" s="456">
        <f>VLOOKUP($A155,'Questions'!$A$3:$L$333,11,0)&amp;""</f>
      </c>
      <c r="E155" t="s" s="456">
        <f>VLOOKUP($A155,'Questions'!$A$3:$L$333,12,0)&amp;""</f>
        <v>3199</v>
      </c>
      <c r="F155" t="s" s="456">
        <f>VLOOKUP($A155,'Institution Evaluation'!$A$56:$K$346,3,0)&amp;""</f>
        <v>3149</v>
      </c>
      <c r="G155" t="s" s="456">
        <f>VLOOKUP($A155,'Institution Evaluation'!$A$56:$K$346,7,0)&amp;""</f>
        <v>3143</v>
      </c>
      <c r="H155" t="s" s="456">
        <f>VLOOKUP($A155,'Institution Evaluation'!$A$56:$K$346,8,0)&amp;""</f>
      </c>
      <c r="I155" t="s" s="456">
        <f>VLOOKUP($A155,'Institution Evaluation'!$A$56:$K$346,9,0)&amp;""</f>
        <v>3144</v>
      </c>
      <c r="J155" t="s" s="456">
        <f>VLOOKUP($A155,'Institution Evaluation'!$A$56:$K$346,10,0)&amp;""</f>
      </c>
      <c r="K155" s="457">
        <f>IF($I155="Critical Importance",20,IF($I155="Minor Importance",5,10))</f>
        <v>20</v>
      </c>
      <c r="L155" s="458">
        <f>IF($E155="Not Scored","N/A",IF(AND($D155='Auto Responses'!$J$27,$H155=""),"N/A",IF(AND($D155='Auto Responses'!$J$27,$H155='Auto Responses'!$J$7),1,IF(AND($D155='Auto Responses'!$J$27,$H155='Auto Responses'!$J$8),0,IF(OR($F155=$G155,$H155='Auto Responses'!$J$7),1,0)))))</f>
        <v>0</v>
      </c>
      <c r="M155" t="s" s="456">
        <f>VLOOKUP($A155,'Institution Evaluation'!$A$56:$K$346,10,0)&amp;""</f>
      </c>
      <c r="N155" s="457">
        <f>IF($J155="Critical Importance",1,IF(AND($J155="",$I155="Critical Importance"),1,0))</f>
        <v>1</v>
      </c>
      <c r="O155" s="457">
        <f>IF(OR($F$17="No",$E155="Not Scored"),"N/A",IF($J155="",$K155,IF($J155="Minor Importance",5,IF($J155="Standard Importance",10,IF($J155="Critical Importance",20,0)))))</f>
        <v>20</v>
      </c>
      <c r="P155" s="457">
        <f>IF(OR($O155="N/A",$L155="N/A"),"N/A",$O155*$L155)</f>
        <v>0</v>
      </c>
      <c r="Q155" s="458">
        <f>IF(M155="TRUE",1,0)</f>
        <v>0</v>
      </c>
      <c r="R155" s="458">
        <f>R154+Q155</f>
        <v>0</v>
      </c>
      <c r="S155" s="458">
        <f>IF(Q155=0,0,R155)</f>
        <v>0</v>
      </c>
      <c r="T155" s="458">
        <f>IF(N155=1,1,0)</f>
        <v>1</v>
      </c>
      <c r="U155" s="458">
        <f>U154+T155</f>
        <v>51</v>
      </c>
      <c r="V155" s="458">
        <f>IF(T155=0,0,U155)</f>
        <v>51</v>
      </c>
      <c r="W155" s="160"/>
    </row>
    <row r="156" ht="57" customHeight="1">
      <c r="A156" t="s" s="456">
        <f>'Questions'!$A156</f>
        <v>3265</v>
      </c>
      <c r="B156" t="s" s="456">
        <f>LEFT(A156,4)</f>
        <v>3264</v>
      </c>
      <c r="C156" t="s" s="456">
        <f>VLOOKUP($A156,'Questions'!$A$3:$L$333,2,0)&amp;""</f>
        <v>1719</v>
      </c>
      <c r="D156" t="s" s="456">
        <f>VLOOKUP($A156,'Questions'!$A$3:$L$333,11,0)&amp;""</f>
      </c>
      <c r="E156" t="s" s="456">
        <f>VLOOKUP($A156,'Questions'!$A$3:$L$333,12,0)&amp;""</f>
        <v>3199</v>
      </c>
      <c r="F156" t="s" s="456">
        <f>VLOOKUP($A156,'Institution Evaluation'!$A$56:$K$346,3,0)&amp;""</f>
        <v>3149</v>
      </c>
      <c r="G156" t="s" s="456">
        <f>VLOOKUP($A156,'Institution Evaluation'!$A$56:$K$346,7,0)&amp;""</f>
        <v>3143</v>
      </c>
      <c r="H156" t="s" s="456">
        <f>VLOOKUP($A156,'Institution Evaluation'!$A$56:$K$346,8,0)&amp;""</f>
      </c>
      <c r="I156" t="s" s="456">
        <f>VLOOKUP($A156,'Institution Evaluation'!$A$56:$K$346,9,0)&amp;""</f>
        <v>3165</v>
      </c>
      <c r="J156" t="s" s="456">
        <f>VLOOKUP($A156,'Institution Evaluation'!$A$56:$K$346,10,0)&amp;""</f>
      </c>
      <c r="K156" s="457">
        <f>IF($I156="Critical Importance",20,IF($I156="Minor Importance",5,10))</f>
        <v>10</v>
      </c>
      <c r="L156" s="458">
        <f>IF($E156="Not Scored","N/A",IF(AND($D156='Auto Responses'!$J$27,$H156=""),"N/A",IF(AND($D156='Auto Responses'!$J$27,$H156='Auto Responses'!$J$7),1,IF(AND($D156='Auto Responses'!$J$27,$H156='Auto Responses'!$J$8),0,IF(OR($F156=$G156,$H156='Auto Responses'!$J$7),1,0)))))</f>
        <v>0</v>
      </c>
      <c r="M156" t="s" s="456">
        <f>VLOOKUP($A156,'Institution Evaluation'!$A$56:$K$346,10,0)&amp;""</f>
      </c>
      <c r="N156" s="457">
        <f>IF($J156="Critical Importance",1,IF(AND($J156="",$I156="Critical Importance"),1,0))</f>
        <v>0</v>
      </c>
      <c r="O156" s="457">
        <f>IF(OR($F$17="No",$E156="Not Scored"),"N/A",IF($J156="",$K156,IF($J156="Minor Importance",5,IF($J156="Standard Importance",10,IF($J156="Critical Importance",20,0)))))</f>
        <v>10</v>
      </c>
      <c r="P156" s="457">
        <f>IF(OR($O156="N/A",$L156="N/A"),"N/A",$O156*$L156)</f>
        <v>0</v>
      </c>
      <c r="Q156" s="458">
        <f>IF(M156="TRUE",1,0)</f>
        <v>0</v>
      </c>
      <c r="R156" s="458">
        <f>R155+Q156</f>
        <v>0</v>
      </c>
      <c r="S156" s="458">
        <f>IF(Q156=0,0,R156)</f>
        <v>0</v>
      </c>
      <c r="T156" s="458">
        <f>IF(N156=1,1,0)</f>
        <v>0</v>
      </c>
      <c r="U156" s="458">
        <f>U155+T156</f>
        <v>51</v>
      </c>
      <c r="V156" s="458">
        <f>IF(T156=0,0,U156)</f>
        <v>0</v>
      </c>
      <c r="W156" s="160"/>
    </row>
    <row r="157" ht="57" customHeight="1">
      <c r="A157" t="s" s="456">
        <f>'Questions'!$A157</f>
        <v>3266</v>
      </c>
      <c r="B157" t="s" s="456">
        <f>LEFT(A157,4)</f>
        <v>3264</v>
      </c>
      <c r="C157" t="s" s="456">
        <f>VLOOKUP($A157,'Questions'!$A$3:$L$333,2,0)&amp;""</f>
        <v>1722</v>
      </c>
      <c r="D157" t="s" s="456">
        <f>VLOOKUP($A157,'Questions'!$A$3:$L$333,11,0)&amp;""</f>
      </c>
      <c r="E157" t="s" s="456">
        <f>VLOOKUP($A157,'Questions'!$A$3:$L$333,12,0)&amp;""</f>
        <v>3199</v>
      </c>
      <c r="F157" t="s" s="456">
        <f>VLOOKUP($A157,'Institution Evaluation'!$A$56:$K$346,3,0)&amp;""</f>
        <v>3149</v>
      </c>
      <c r="G157" t="s" s="456">
        <f>VLOOKUP($A157,'Institution Evaluation'!$A$56:$K$346,7,0)&amp;""</f>
        <v>3143</v>
      </c>
      <c r="H157" t="s" s="456">
        <f>VLOOKUP($A157,'Institution Evaluation'!$A$56:$K$346,8,0)&amp;""</f>
      </c>
      <c r="I157" t="s" s="456">
        <f>VLOOKUP($A157,'Institution Evaluation'!$A$56:$K$346,9,0)&amp;""</f>
        <v>3165</v>
      </c>
      <c r="J157" t="s" s="456">
        <f>VLOOKUP($A157,'Institution Evaluation'!$A$56:$K$346,10,0)&amp;""</f>
      </c>
      <c r="K157" s="457">
        <f>IF($I157="Critical Importance",20,IF($I157="Minor Importance",5,10))</f>
        <v>10</v>
      </c>
      <c r="L157" s="458">
        <f>IF($E157="Not Scored","N/A",IF(AND($D157='Auto Responses'!$J$27,$H157=""),"N/A",IF(AND($D157='Auto Responses'!$J$27,$H157='Auto Responses'!$J$7),1,IF(AND($D157='Auto Responses'!$J$27,$H157='Auto Responses'!$J$8),0,IF(OR($F157=$G157,$H157='Auto Responses'!$J$7),1,0)))))</f>
        <v>0</v>
      </c>
      <c r="M157" t="s" s="456">
        <f>VLOOKUP($A157,'Institution Evaluation'!$A$56:$K$346,10,0)&amp;""</f>
      </c>
      <c r="N157" s="457">
        <f>IF($J157="Critical Importance",1,IF(AND($J157="",$I157="Critical Importance"),1,0))</f>
        <v>0</v>
      </c>
      <c r="O157" s="457">
        <f>IF(OR($F$17="No",$E157="Not Scored"),"N/A",IF($J157="",$K157,IF($J157="Minor Importance",5,IF($J157="Standard Importance",10,IF($J157="Critical Importance",20,0)))))</f>
        <v>10</v>
      </c>
      <c r="P157" s="457">
        <f>IF(OR($O157="N/A",$L157="N/A"),"N/A",$O157*$L157)</f>
        <v>0</v>
      </c>
      <c r="Q157" s="458">
        <f>IF(M157="TRUE",1,0)</f>
        <v>0</v>
      </c>
      <c r="R157" s="458">
        <f>R156+Q157</f>
        <v>0</v>
      </c>
      <c r="S157" s="458">
        <f>IF(Q157=0,0,R157)</f>
        <v>0</v>
      </c>
      <c r="T157" s="458">
        <f>IF(N157=1,1,0)</f>
        <v>0</v>
      </c>
      <c r="U157" s="458">
        <f>U156+T157</f>
        <v>51</v>
      </c>
      <c r="V157" s="458">
        <f>IF(T157=0,0,U157)</f>
        <v>0</v>
      </c>
      <c r="W157" s="160"/>
    </row>
    <row r="158" ht="57" customHeight="1">
      <c r="A158" t="s" s="456">
        <f>'Questions'!$A158</f>
        <v>3267</v>
      </c>
      <c r="B158" t="s" s="456">
        <f>LEFT(A158,4)</f>
        <v>3264</v>
      </c>
      <c r="C158" t="s" s="456">
        <f>VLOOKUP($A158,'Questions'!$A$3:$L$333,2,0)&amp;""</f>
        <v>1725</v>
      </c>
      <c r="D158" t="s" s="456">
        <f>VLOOKUP($A158,'Questions'!$A$3:$L$333,11,0)&amp;""</f>
      </c>
      <c r="E158" t="s" s="456">
        <f>VLOOKUP($A158,'Questions'!$A$3:$L$333,12,0)&amp;""</f>
        <v>3199</v>
      </c>
      <c r="F158" t="s" s="456">
        <f>VLOOKUP($A158,'Institution Evaluation'!$A$56:$K$346,3,0)&amp;""</f>
        <v>3207</v>
      </c>
      <c r="G158" t="s" s="456">
        <f>VLOOKUP($A158,'Institution Evaluation'!$A$56:$K$346,7,0)&amp;""</f>
        <v>3143</v>
      </c>
      <c r="H158" t="s" s="456">
        <f>VLOOKUP($A158,'Institution Evaluation'!$A$56:$K$346,8,0)&amp;""</f>
      </c>
      <c r="I158" t="s" s="456">
        <f>VLOOKUP($A158,'Institution Evaluation'!$A$56:$K$346,9,0)&amp;""</f>
        <v>3165</v>
      </c>
      <c r="J158" t="s" s="456">
        <f>VLOOKUP($A158,'Institution Evaluation'!$A$56:$K$346,10,0)&amp;""</f>
      </c>
      <c r="K158" s="457">
        <f>IF($I158="Critical Importance",20,IF($I158="Minor Importance",5,10))</f>
        <v>10</v>
      </c>
      <c r="L158" s="458">
        <f>IF($E158="Not Scored","N/A",IF(AND($D158='Auto Responses'!$J$27,$H158=""),"N/A",IF(AND($D158='Auto Responses'!$J$27,$H158='Auto Responses'!$J$7),1,IF(AND($D158='Auto Responses'!$J$27,$H158='Auto Responses'!$J$8),0,IF(OR($F158=$G158,$H158='Auto Responses'!$J$7),1,0)))))</f>
        <v>0</v>
      </c>
      <c r="M158" t="s" s="456">
        <f>VLOOKUP($A158,'Institution Evaluation'!$A$56:$K$346,10,0)&amp;""</f>
      </c>
      <c r="N158" s="457">
        <f>IF($J158="Critical Importance",1,IF(AND($J158="",$I158="Critical Importance"),1,0))</f>
        <v>0</v>
      </c>
      <c r="O158" t="s" s="456">
        <f>IF(OR($F$17="No",$E158="Not Scored",$F158="N/A"),"N/A",IF($J158="",$K158,IF($J158="Minor Importance",5,IF($J158="Standard Importance",10,IF($J158="Critical Importance",20,0)))))</f>
        <v>148</v>
      </c>
      <c r="P158" t="s" s="456">
        <f>IF(OR($O158="N/A",$L158="N/A"),"N/A",$O158*$L158)</f>
        <v>148</v>
      </c>
      <c r="Q158" s="458">
        <f>IF(M158="TRUE",1,0)</f>
        <v>0</v>
      </c>
      <c r="R158" s="458">
        <f>R157+Q158</f>
        <v>0</v>
      </c>
      <c r="S158" s="458">
        <f>IF(Q158=0,0,R158)</f>
        <v>0</v>
      </c>
      <c r="T158" s="458">
        <f>IF(N158=1,1,0)</f>
        <v>0</v>
      </c>
      <c r="U158" s="458">
        <f>U157+T158</f>
        <v>51</v>
      </c>
      <c r="V158" s="458">
        <f>IF(T158=0,0,U158)</f>
        <v>0</v>
      </c>
      <c r="W158" s="160"/>
    </row>
    <row r="159" ht="57" customHeight="1">
      <c r="A159" t="s" s="456">
        <f>'Questions'!$A159</f>
        <v>3268</v>
      </c>
      <c r="B159" t="s" s="456">
        <f>LEFT(A159,4)</f>
        <v>3264</v>
      </c>
      <c r="C159" t="s" s="456">
        <f>VLOOKUP($A159,'Questions'!$A$3:$L$333,2,0)&amp;""</f>
        <v>1727</v>
      </c>
      <c r="D159" t="s" s="456">
        <f>VLOOKUP($A159,'Questions'!$A$3:$L$333,11,0)&amp;""</f>
      </c>
      <c r="E159" t="s" s="456">
        <f>VLOOKUP($A159,'Questions'!$A$3:$L$333,12,0)&amp;""</f>
        <v>3199</v>
      </c>
      <c r="F159" t="s" s="456">
        <f>VLOOKUP($A159,'Institution Evaluation'!$A$56:$K$346,3,0)&amp;""</f>
        <v>3149</v>
      </c>
      <c r="G159" t="s" s="456">
        <f>VLOOKUP($A159,'Institution Evaluation'!$A$56:$K$346,7,0)&amp;""</f>
        <v>3143</v>
      </c>
      <c r="H159" t="s" s="456">
        <f>VLOOKUP($A159,'Institution Evaluation'!$A$56:$K$346,8,0)&amp;""</f>
      </c>
      <c r="I159" t="s" s="456">
        <f>VLOOKUP($A159,'Institution Evaluation'!$A$56:$K$346,9,0)&amp;""</f>
        <v>3165</v>
      </c>
      <c r="J159" t="s" s="456">
        <f>VLOOKUP($A159,'Institution Evaluation'!$A$56:$K$346,10,0)&amp;""</f>
      </c>
      <c r="K159" s="457">
        <f>IF($I159="Critical Importance",20,IF($I159="Minor Importance",5,10))</f>
        <v>10</v>
      </c>
      <c r="L159" s="458">
        <f>IF($E159="Not Scored","N/A",IF(AND($D159='Auto Responses'!$J$27,$H159=""),"N/A",IF(AND($D159='Auto Responses'!$J$27,$H159='Auto Responses'!$J$7),1,IF(AND($D159='Auto Responses'!$J$27,$H159='Auto Responses'!$J$8),0,IF(OR($F159=$G159,$H159='Auto Responses'!$J$7),1,0)))))</f>
        <v>0</v>
      </c>
      <c r="M159" t="s" s="456">
        <f>VLOOKUP($A159,'Institution Evaluation'!$A$56:$K$346,10,0)&amp;""</f>
      </c>
      <c r="N159" s="457">
        <f>IF($J159="Critical Importance",1,IF(AND($J159="",$I159="Critical Importance"),1,0))</f>
        <v>0</v>
      </c>
      <c r="O159" s="457">
        <f>IF(OR($F$17="No",$E159="Not Scored"),"N/A",IF($J159="",$K159,IF($J159="Minor Importance",5,IF($J159="Standard Importance",10,IF($J159="Critical Importance",20,0)))))</f>
        <v>10</v>
      </c>
      <c r="P159" s="457">
        <f>IF(OR($O159="N/A",$L159="N/A"),"N/A",$O159*$L159)</f>
        <v>0</v>
      </c>
      <c r="Q159" s="458">
        <f>IF(M159="TRUE",1,0)</f>
        <v>0</v>
      </c>
      <c r="R159" s="458">
        <f>R158+Q159</f>
        <v>0</v>
      </c>
      <c r="S159" s="458">
        <f>IF(Q159=0,0,R159)</f>
        <v>0</v>
      </c>
      <c r="T159" s="458">
        <f>IF(N159=1,1,0)</f>
        <v>0</v>
      </c>
      <c r="U159" s="458">
        <f>U158+T159</f>
        <v>51</v>
      </c>
      <c r="V159" s="458">
        <f>IF(T159=0,0,U159)</f>
        <v>0</v>
      </c>
      <c r="W159" s="160"/>
    </row>
    <row r="160" ht="57" customHeight="1">
      <c r="A160" t="s" s="456">
        <f>'Questions'!$A160</f>
        <v>3269</v>
      </c>
      <c r="B160" t="s" s="456">
        <f>LEFT(A160,4)</f>
        <v>3264</v>
      </c>
      <c r="C160" t="s" s="456">
        <f>VLOOKUP($A160,'Questions'!$A$3:$L$333,2,0)&amp;""</f>
        <v>1730</v>
      </c>
      <c r="D160" t="s" s="456">
        <f>VLOOKUP($A160,'Questions'!$A$3:$L$333,11,0)&amp;""</f>
      </c>
      <c r="E160" t="s" s="456">
        <f>VLOOKUP($A160,'Questions'!$A$3:$L$333,12,0)&amp;""</f>
        <v>3124</v>
      </c>
      <c r="F160" t="s" s="456">
        <f>VLOOKUP($A160,'Institution Evaluation'!$A$56:$K$346,3,0)&amp;""</f>
      </c>
      <c r="G160" t="s" s="456">
        <f>VLOOKUP($A160,'Institution Evaluation'!$A$56:$K$346,7,0)&amp;""</f>
        <v>3124</v>
      </c>
      <c r="H160" t="s" s="456">
        <f>VLOOKUP($A160,'Institution Evaluation'!$A$56:$K$346,8,0)&amp;""</f>
      </c>
      <c r="I160" t="s" s="456">
        <f>VLOOKUP($A160,'Institution Evaluation'!$A$56:$K$346,9,0)&amp;""</f>
        <v>3165</v>
      </c>
      <c r="J160" t="s" s="456">
        <f>VLOOKUP($A160,'Institution Evaluation'!$A$56:$K$346,10,0)&amp;""</f>
      </c>
      <c r="K160" s="457">
        <f>IF($I160="Critical Importance",20,IF($I160="Minor Importance",5,10))</f>
        <v>10</v>
      </c>
      <c r="L160" t="s" s="372">
        <f>IF($E160="Not Scored","N/A",IF(AND($D160='Auto Responses'!$J$27,$H160=""),"N/A",IF(AND($D160='Auto Responses'!$J$27,$H160='Auto Responses'!$J$7),1,IF(AND($D160='Auto Responses'!$J$27,$H160='Auto Responses'!$J$8),0,IF(OR($F160=$G160,$H160='Auto Responses'!$J$7),1,0)))))</f>
        <v>148</v>
      </c>
      <c r="M160" t="s" s="456">
        <f>VLOOKUP($A160,'Institution Evaluation'!$A$56:$K$346,10,0)&amp;""</f>
      </c>
      <c r="N160" s="457">
        <f>IF($J160="Critical Importance",1,IF(AND($J160="",$I160="Critical Importance"),1,0))</f>
        <v>0</v>
      </c>
      <c r="O160" t="s" s="456">
        <f>IF(OR($F$17="No",$E160="Not Scored"),"N/A",IF($J160="",$K160,IF($J160="Minor Importance",5,IF($J160="Standard Importance",10,IF($J160="Critical Importance",20,0)))))</f>
        <v>148</v>
      </c>
      <c r="P160" t="s" s="456">
        <f>IF(OR($O160="N/A",$L160="N/A"),"N/A",$O160*$L160)</f>
        <v>148</v>
      </c>
      <c r="Q160" s="458">
        <f>IF(M160="TRUE",1,0)</f>
        <v>0</v>
      </c>
      <c r="R160" s="458">
        <f>R159+Q160</f>
        <v>0</v>
      </c>
      <c r="S160" s="458">
        <f>IF(Q160=0,0,R160)</f>
        <v>0</v>
      </c>
      <c r="T160" s="458">
        <f>IF(N160=1,1,0)</f>
        <v>0</v>
      </c>
      <c r="U160" s="458">
        <f>U159+T160</f>
        <v>51</v>
      </c>
      <c r="V160" s="458">
        <f>IF(T160=0,0,U160)</f>
        <v>0</v>
      </c>
      <c r="W160" s="160"/>
    </row>
    <row r="161" ht="57" customHeight="1">
      <c r="A161" t="s" s="456">
        <f>'Questions'!$A161</f>
        <v>3270</v>
      </c>
      <c r="B161" t="s" s="456">
        <f>LEFT(A161,4)</f>
        <v>3264</v>
      </c>
      <c r="C161" t="s" s="456">
        <f>VLOOKUP($A161,'Questions'!$A$3:$L$333,2,0)&amp;""</f>
        <v>1733</v>
      </c>
      <c r="D161" t="s" s="456">
        <f>VLOOKUP($A161,'Questions'!$A$3:$L$333,11,0)&amp;""</f>
      </c>
      <c r="E161" t="s" s="456">
        <f>VLOOKUP($A161,'Questions'!$A$3:$L$333,12,0)&amp;""</f>
        <v>3199</v>
      </c>
      <c r="F161" t="s" s="456">
        <f>VLOOKUP($A161,'Institution Evaluation'!$A$56:$K$346,3,0)&amp;""</f>
        <v>3149</v>
      </c>
      <c r="G161" t="s" s="456">
        <f>VLOOKUP($A161,'Institution Evaluation'!$A$56:$K$346,7,0)&amp;""</f>
        <v>3143</v>
      </c>
      <c r="H161" t="s" s="456">
        <f>VLOOKUP($A161,'Institution Evaluation'!$A$56:$K$346,8,0)&amp;""</f>
      </c>
      <c r="I161" t="s" s="456">
        <f>VLOOKUP($A161,'Institution Evaluation'!$A$56:$K$346,9,0)&amp;""</f>
        <v>3146</v>
      </c>
      <c r="J161" t="s" s="456">
        <f>VLOOKUP($A161,'Institution Evaluation'!$A$56:$K$346,10,0)&amp;""</f>
      </c>
      <c r="K161" s="457">
        <f>IF($I161="Critical Importance",20,IF($I161="Minor Importance",5,10))</f>
        <v>5</v>
      </c>
      <c r="L161" s="458">
        <f>IF($E161="Not Scored","N/A",IF(AND($D161='Auto Responses'!$J$27,$H161=""),"N/A",IF(AND($D161='Auto Responses'!$J$27,$H161='Auto Responses'!$J$7),1,IF(AND($D161='Auto Responses'!$J$27,$H161='Auto Responses'!$J$8),0,IF(OR($F161=$G161,$H161='Auto Responses'!$J$7),1,0)))))</f>
        <v>0</v>
      </c>
      <c r="M161" t="s" s="456">
        <f>VLOOKUP($A161,'Institution Evaluation'!$A$56:$K$346,10,0)&amp;""</f>
      </c>
      <c r="N161" s="457">
        <f>IF($J161="Critical Importance",1,IF(AND($J161="",$I161="Critical Importance"),1,0))</f>
        <v>0</v>
      </c>
      <c r="O161" s="457">
        <f>IF(OR($F$17="No",$E161="Not Scored"),"N/A",IF($J161="",$K161,IF($J161="Minor Importance",5,IF($J161="Standard Importance",10,IF($J161="Critical Importance",20,0)))))</f>
        <v>5</v>
      </c>
      <c r="P161" s="457">
        <f>IF(OR($O161="N/A",$L161="N/A"),"N/A",$O161*$L161)</f>
        <v>0</v>
      </c>
      <c r="Q161" s="458">
        <f>IF(M161="TRUE",1,0)</f>
        <v>0</v>
      </c>
      <c r="R161" s="458">
        <f>R160+Q161</f>
        <v>0</v>
      </c>
      <c r="S161" s="458">
        <f>IF(Q161=0,0,R161)</f>
        <v>0</v>
      </c>
      <c r="T161" s="458">
        <f>IF(N161=1,1,0)</f>
        <v>0</v>
      </c>
      <c r="U161" s="458">
        <f>U160+T161</f>
        <v>51</v>
      </c>
      <c r="V161" s="458">
        <f>IF(T161=0,0,U161)</f>
        <v>0</v>
      </c>
      <c r="W161" s="160"/>
    </row>
    <row r="162" ht="57" customHeight="1">
      <c r="A162" t="s" s="456">
        <f>'Questions'!$A162</f>
        <v>1273</v>
      </c>
      <c r="B162" t="s" s="456">
        <f>LEFT(A162,4)</f>
        <v>3271</v>
      </c>
      <c r="C162" t="s" s="456">
        <f>VLOOKUP($A162,'Questions'!$A$3:$L$333,2,0)&amp;""</f>
        <v>1736</v>
      </c>
      <c r="D162" t="s" s="456">
        <f>VLOOKUP($A162,'Questions'!$A$3:$L$333,11,0)&amp;""</f>
      </c>
      <c r="E162" t="s" s="456">
        <f>VLOOKUP($A162,'Questions'!$A$3:$L$333,12,0)&amp;""</f>
        <v>3163</v>
      </c>
      <c r="F162" t="s" s="456">
        <f>VLOOKUP($A162,'Institution Evaluation'!$A$56:$K$346,3,0)&amp;""</f>
        <v>3149</v>
      </c>
      <c r="G162" t="s" s="456">
        <f>VLOOKUP($A162,'Institution Evaluation'!$A$56:$K$346,7,0)&amp;""</f>
        <v>3143</v>
      </c>
      <c r="H162" t="s" s="456">
        <f>VLOOKUP($A162,'Institution Evaluation'!$A$56:$K$346,8,0)&amp;""</f>
      </c>
      <c r="I162" t="s" s="456">
        <f>VLOOKUP($A162,'Institution Evaluation'!$A$56:$K$346,9,0)&amp;""</f>
        <v>3144</v>
      </c>
      <c r="J162" t="s" s="456">
        <f>VLOOKUP($A162,'Institution Evaluation'!$A$56:$K$346,10,0)&amp;""</f>
      </c>
      <c r="K162" s="457">
        <f>IF($I162="Critical Importance",20,IF($I162="Minor Importance",5,10))</f>
        <v>20</v>
      </c>
      <c r="L162" s="458">
        <f>IF($E162="Not Scored","N/A",IF(AND($D162='Auto Responses'!$J$27,$H162=""),"N/A",IF(AND($D162='Auto Responses'!$J$27,$H162='Auto Responses'!$J$7),1,IF(AND($D162='Auto Responses'!$J$27,$H162='Auto Responses'!$J$8),0,IF(OR($F162=$G162,$H162='Auto Responses'!$J$7),1,0)))))</f>
        <v>0</v>
      </c>
      <c r="M162" t="s" s="456">
        <f>VLOOKUP($A162,'Institution Evaluation'!$A$56:$K$346,10,0)&amp;""</f>
      </c>
      <c r="N162" s="457">
        <f>IF($J162="Critical Importance",1,IF(AND($J162="",$I162="Critical Importance"),1,0))</f>
        <v>1</v>
      </c>
      <c r="O162" s="457">
        <f>IF($E162="Not Scored","N/A",IF($J162="",$K162,IF($J162="Minor Importance",5,IF($J162="Standard Importance",10,IF($J162="Critical Importance",20,0)))))</f>
        <v>20</v>
      </c>
      <c r="P162" s="457">
        <f>IF(OR($O162="N/A",$L162="N/A"),"N/A",$O162*$L162)</f>
        <v>0</v>
      </c>
      <c r="Q162" s="458">
        <f>IF(M162="TRUE",1,0)</f>
        <v>0</v>
      </c>
      <c r="R162" s="458">
        <f>R161+Q162</f>
        <v>0</v>
      </c>
      <c r="S162" s="458">
        <f>IF(Q162=0,0,R162)</f>
        <v>0</v>
      </c>
      <c r="T162" s="458">
        <f>IF(N162=1,1,0)</f>
        <v>1</v>
      </c>
      <c r="U162" s="458">
        <f>U161+T162</f>
        <v>52</v>
      </c>
      <c r="V162" s="458">
        <f>IF(T162=0,0,U162)</f>
        <v>52</v>
      </c>
      <c r="W162" s="160"/>
    </row>
    <row r="163" ht="57" customHeight="1">
      <c r="A163" t="s" s="456">
        <f>'Questions'!$A163</f>
        <v>1274</v>
      </c>
      <c r="B163" t="s" s="456">
        <f>LEFT(A163,4)</f>
        <v>3271</v>
      </c>
      <c r="C163" t="s" s="456">
        <f>VLOOKUP($A163,'Questions'!$A$3:$L$333,2,0)&amp;""</f>
        <v>1739</v>
      </c>
      <c r="D163" t="s" s="456">
        <f>VLOOKUP($A163,'Questions'!$A$3:$L$333,11,0)&amp;""</f>
      </c>
      <c r="E163" t="s" s="456">
        <f>VLOOKUP($A163,'Questions'!$A$3:$L$333,12,0)&amp;""</f>
        <v>3163</v>
      </c>
      <c r="F163" t="s" s="456">
        <f>VLOOKUP($A163,'Institution Evaluation'!$A$56:$K$346,3,0)&amp;""</f>
        <v>3143</v>
      </c>
      <c r="G163" t="s" s="456">
        <f>VLOOKUP($A163,'Institution Evaluation'!$A$56:$K$346,7,0)&amp;""</f>
        <v>3143</v>
      </c>
      <c r="H163" t="s" s="456">
        <f>VLOOKUP($A163,'Institution Evaluation'!$A$56:$K$346,8,0)&amp;""</f>
      </c>
      <c r="I163" t="s" s="456">
        <f>VLOOKUP($A163,'Institution Evaluation'!$A$56:$K$346,9,0)&amp;""</f>
        <v>3144</v>
      </c>
      <c r="J163" t="s" s="456">
        <f>VLOOKUP($A163,'Institution Evaluation'!$A$56:$K$346,10,0)&amp;""</f>
      </c>
      <c r="K163" s="457">
        <f>IF($I163="Critical Importance",20,IF($I163="Minor Importance",5,10))</f>
        <v>20</v>
      </c>
      <c r="L163" s="458">
        <f>IF($E163="Not Scored","N/A",IF(AND($D163='Auto Responses'!$J$27,$H163=""),"N/A",IF(AND($D163='Auto Responses'!$J$27,$H163='Auto Responses'!$J$7),1,IF(AND($D163='Auto Responses'!$J$27,$H163='Auto Responses'!$J$8),0,IF(OR($F163=$G163,$H163='Auto Responses'!$J$7),1,0)))))</f>
        <v>1</v>
      </c>
      <c r="M163" t="s" s="456">
        <f>VLOOKUP($A163,'Institution Evaluation'!$A$56:$K$346,10,0)&amp;""</f>
      </c>
      <c r="N163" s="457">
        <f>IF($J163="Critical Importance",1,IF(AND($J163="",$I163="Critical Importance"),1,0))</f>
        <v>1</v>
      </c>
      <c r="O163" s="457">
        <f>IF($E163="Not Scored","N/A",IF($J163="",$K163,IF($J163="Minor Importance",5,IF($J163="Standard Importance",10,IF($J163="Critical Importance",20,0)))))</f>
        <v>20</v>
      </c>
      <c r="P163" s="457">
        <f>IF(OR($O163="N/A",$L163="N/A"),"N/A",$O163*$L163)</f>
        <v>20</v>
      </c>
      <c r="Q163" s="458">
        <f>IF(M163="TRUE",1,0)</f>
        <v>0</v>
      </c>
      <c r="R163" s="458">
        <f>R162+Q163</f>
        <v>0</v>
      </c>
      <c r="S163" s="458">
        <f>IF(Q163=0,0,R163)</f>
        <v>0</v>
      </c>
      <c r="T163" s="458">
        <f>IF(N163=1,1,0)</f>
        <v>1</v>
      </c>
      <c r="U163" s="458">
        <f>U162+T163</f>
        <v>53</v>
      </c>
      <c r="V163" s="458">
        <f>IF(T163=0,0,U163)</f>
        <v>53</v>
      </c>
      <c r="W163" s="160"/>
    </row>
    <row r="164" ht="57" customHeight="1">
      <c r="A164" t="s" s="456">
        <f>'Questions'!$A164</f>
        <v>1275</v>
      </c>
      <c r="B164" t="s" s="456">
        <f>LEFT(A164,4)</f>
        <v>3271</v>
      </c>
      <c r="C164" t="s" s="456">
        <f>VLOOKUP($A164,'Questions'!$A$3:$L$333,2,0)&amp;""</f>
        <v>1742</v>
      </c>
      <c r="D164" t="s" s="456">
        <f>VLOOKUP($A164,'Questions'!$A$3:$L$333,11,0)&amp;""</f>
      </c>
      <c r="E164" t="s" s="456">
        <f>VLOOKUP($A164,'Questions'!$A$3:$L$333,12,0)&amp;""</f>
        <v>3163</v>
      </c>
      <c r="F164" t="s" s="456">
        <f>VLOOKUP($A164,'Institution Evaluation'!$A$56:$K$346,3,0)&amp;""</f>
        <v>3149</v>
      </c>
      <c r="G164" t="s" s="456">
        <f>VLOOKUP($A164,'Institution Evaluation'!$A$56:$K$346,7,0)&amp;""</f>
        <v>3143</v>
      </c>
      <c r="H164" t="s" s="456">
        <f>VLOOKUP($A164,'Institution Evaluation'!$A$56:$K$346,8,0)&amp;""</f>
      </c>
      <c r="I164" t="s" s="456">
        <f>VLOOKUP($A164,'Institution Evaluation'!$A$56:$K$346,9,0)&amp;""</f>
        <v>3144</v>
      </c>
      <c r="J164" t="s" s="456">
        <f>VLOOKUP($A164,'Institution Evaluation'!$A$56:$K$346,10,0)&amp;""</f>
      </c>
      <c r="K164" s="457">
        <f>IF($I164="Critical Importance",20,IF($I164="Minor Importance",5,10))</f>
        <v>20</v>
      </c>
      <c r="L164" s="458">
        <f>IF($E164="Not Scored","N/A",IF(AND($D164='Auto Responses'!$J$27,$H164=""),"N/A",IF(AND($D164='Auto Responses'!$J$27,$H164='Auto Responses'!$J$7),1,IF(AND($D164='Auto Responses'!$J$27,$H164='Auto Responses'!$J$8),0,IF(OR($F164=$G164,$H164='Auto Responses'!$J$7),1,0)))))</f>
        <v>0</v>
      </c>
      <c r="M164" t="s" s="456">
        <f>VLOOKUP($A164,'Institution Evaluation'!$A$56:$K$346,10,0)&amp;""</f>
      </c>
      <c r="N164" s="457">
        <f>IF($J164="Critical Importance",1,IF(AND($J164="",$I164="Critical Importance"),1,0))</f>
        <v>1</v>
      </c>
      <c r="O164" s="457">
        <f>IF($E164="Not Scored","N/A",IF($J164="",$K164,IF($J164="Minor Importance",5,IF($J164="Standard Importance",10,IF($J164="Critical Importance",20,0)))))</f>
        <v>20</v>
      </c>
      <c r="P164" s="457">
        <f>IF(OR($O164="N/A",$L164="N/A"),"N/A",$O164*$L164)</f>
        <v>0</v>
      </c>
      <c r="Q164" s="458">
        <f>IF(M164="TRUE",1,0)</f>
        <v>0</v>
      </c>
      <c r="R164" s="458">
        <f>R163+Q164</f>
        <v>0</v>
      </c>
      <c r="S164" s="458">
        <f>IF(Q164=0,0,R164)</f>
        <v>0</v>
      </c>
      <c r="T164" s="458">
        <f>IF(N164=1,1,0)</f>
        <v>1</v>
      </c>
      <c r="U164" s="458">
        <f>U163+T164</f>
        <v>54</v>
      </c>
      <c r="V164" s="458">
        <f>IF(T164=0,0,U164)</f>
        <v>54</v>
      </c>
      <c r="W164" s="160"/>
    </row>
    <row r="165" ht="57" customHeight="1">
      <c r="A165" t="s" s="456">
        <f>'Questions'!$A165</f>
        <v>3272</v>
      </c>
      <c r="B165" t="s" s="456">
        <f>LEFT(A165,4)</f>
        <v>3271</v>
      </c>
      <c r="C165" t="s" s="456">
        <f>VLOOKUP($A165,'Questions'!$A$3:$L$333,2,0)&amp;""</f>
        <v>1745</v>
      </c>
      <c r="D165" t="s" s="456">
        <f>VLOOKUP($A165,'Questions'!$A$3:$L$333,11,0)&amp;""</f>
      </c>
      <c r="E165" t="s" s="456">
        <f>VLOOKUP($A165,'Questions'!$A$3:$L$333,12,0)&amp;""</f>
        <v>3163</v>
      </c>
      <c r="F165" t="s" s="456">
        <f>VLOOKUP($A165,'Institution Evaluation'!$A$56:$K$346,3,0)&amp;""</f>
        <v>3143</v>
      </c>
      <c r="G165" t="s" s="456">
        <f>VLOOKUP($A165,'Institution Evaluation'!$A$56:$K$346,7,0)&amp;""</f>
        <v>3143</v>
      </c>
      <c r="H165" t="s" s="456">
        <f>VLOOKUP($A165,'Institution Evaluation'!$A$56:$K$346,8,0)&amp;""</f>
      </c>
      <c r="I165" t="s" s="456">
        <f>VLOOKUP($A165,'Institution Evaluation'!$A$56:$K$346,9,0)&amp;""</f>
        <v>3165</v>
      </c>
      <c r="J165" t="s" s="456">
        <f>VLOOKUP($A165,'Institution Evaluation'!$A$56:$K$346,10,0)&amp;""</f>
      </c>
      <c r="K165" s="457">
        <f>IF($I165="Critical Importance",20,IF($I165="Minor Importance",5,10))</f>
        <v>10</v>
      </c>
      <c r="L165" s="458">
        <f>IF($E165="Not Scored","N/A",IF(AND($D165='Auto Responses'!$J$27,$H165=""),"N/A",IF(AND($D165='Auto Responses'!$J$27,$H165='Auto Responses'!$J$7),1,IF(AND($D165='Auto Responses'!$J$27,$H165='Auto Responses'!$J$8),0,IF(OR($F165=$G165,$H165='Auto Responses'!$J$7),1,0)))))</f>
        <v>1</v>
      </c>
      <c r="M165" t="s" s="456">
        <f>VLOOKUP($A165,'Institution Evaluation'!$A$56:$K$346,10,0)&amp;""</f>
      </c>
      <c r="N165" s="457">
        <f>IF($J165="Critical Importance",1,IF(AND($J165="",$I165="Critical Importance"),1,0))</f>
        <v>0</v>
      </c>
      <c r="O165" s="457">
        <f>IF($E165="Not Scored","N/A",IF($J165="",$K165,IF($J165="Minor Importance",5,IF($J165="Standard Importance",10,IF($J165="Critical Importance",20,0)))))</f>
        <v>10</v>
      </c>
      <c r="P165" s="457">
        <f>IF(OR($O165="N/A",$L165="N/A"),"N/A",$O165*$L165)</f>
        <v>10</v>
      </c>
      <c r="Q165" s="458">
        <f>IF(M165="TRUE",1,0)</f>
        <v>0</v>
      </c>
      <c r="R165" s="458">
        <f>R164+Q165</f>
        <v>0</v>
      </c>
      <c r="S165" s="458">
        <f>IF(Q165=0,0,R165)</f>
        <v>0</v>
      </c>
      <c r="T165" s="458">
        <f>IF(N165=1,1,0)</f>
        <v>0</v>
      </c>
      <c r="U165" s="458">
        <f>U164+T165</f>
        <v>54</v>
      </c>
      <c r="V165" s="458">
        <f>IF(T165=0,0,U165)</f>
        <v>0</v>
      </c>
      <c r="W165" s="160"/>
    </row>
    <row r="166" ht="57" customHeight="1">
      <c r="A166" t="s" s="456">
        <f>'Questions'!$A166</f>
        <v>3273</v>
      </c>
      <c r="B166" t="s" s="456">
        <f>LEFT(A166,4)</f>
        <v>3271</v>
      </c>
      <c r="C166" t="s" s="456">
        <f>VLOOKUP($A166,'Questions'!$A$3:$L$333,2,0)&amp;""</f>
        <v>1746</v>
      </c>
      <c r="D166" t="s" s="456">
        <f>VLOOKUP($A166,'Questions'!$A$3:$L$333,11,0)&amp;""</f>
      </c>
      <c r="E166" t="s" s="456">
        <f>VLOOKUP($A166,'Questions'!$A$3:$L$333,12,0)&amp;""</f>
        <v>3163</v>
      </c>
      <c r="F166" t="s" s="456">
        <f>VLOOKUP($A166,'Institution Evaluation'!$A$56:$K$346,3,0)&amp;""</f>
        <v>3149</v>
      </c>
      <c r="G166" t="s" s="456">
        <f>VLOOKUP($A166,'Institution Evaluation'!$A$56:$K$346,7,0)&amp;""</f>
        <v>3143</v>
      </c>
      <c r="H166" t="s" s="456">
        <f>VLOOKUP($A166,'Institution Evaluation'!$A$56:$K$346,8,0)&amp;""</f>
      </c>
      <c r="I166" t="s" s="456">
        <f>VLOOKUP($A166,'Institution Evaluation'!$A$56:$K$346,9,0)&amp;""</f>
        <v>3165</v>
      </c>
      <c r="J166" t="s" s="456">
        <f>VLOOKUP($A166,'Institution Evaluation'!$A$56:$K$346,10,0)&amp;""</f>
      </c>
      <c r="K166" s="457">
        <f>IF($I166="Critical Importance",20,IF($I166="Minor Importance",5,10))</f>
        <v>10</v>
      </c>
      <c r="L166" s="458">
        <f>IF($E166="Not Scored","N/A",IF(AND($D166='Auto Responses'!$J$27,$H166=""),"N/A",IF(AND($D166='Auto Responses'!$J$27,$H166='Auto Responses'!$J$7),1,IF(AND($D166='Auto Responses'!$J$27,$H166='Auto Responses'!$J$8),0,IF(OR($F166=$G166,$H166='Auto Responses'!$J$7),1,0)))))</f>
        <v>0</v>
      </c>
      <c r="M166" t="s" s="456">
        <f>VLOOKUP($A166,'Institution Evaluation'!$A$56:$K$346,10,0)&amp;""</f>
      </c>
      <c r="N166" s="457">
        <f>IF($J166="Critical Importance",1,IF(AND($J166="",$I166="Critical Importance"),1,0))</f>
        <v>0</v>
      </c>
      <c r="O166" s="457">
        <f>IF($E166="Not Scored","N/A",IF($J166="",$K166,IF($J166="Minor Importance",5,IF($J166="Standard Importance",10,IF($J166="Critical Importance",20,0)))))</f>
        <v>10</v>
      </c>
      <c r="P166" s="457">
        <f>IF(OR($O166="N/A",$L166="N/A"),"N/A",$O166*$L166)</f>
        <v>0</v>
      </c>
      <c r="Q166" s="458">
        <f>IF(M166="TRUE",1,0)</f>
        <v>0</v>
      </c>
      <c r="R166" s="458">
        <f>R165+Q166</f>
        <v>0</v>
      </c>
      <c r="S166" s="458">
        <f>IF(Q166=0,0,R166)</f>
        <v>0</v>
      </c>
      <c r="T166" s="458">
        <f>IF(N166=1,1,0)</f>
        <v>0</v>
      </c>
      <c r="U166" s="458">
        <f>U165+T166</f>
        <v>54</v>
      </c>
      <c r="V166" s="458">
        <f>IF(T166=0,0,U166)</f>
        <v>0</v>
      </c>
      <c r="W166" s="160"/>
    </row>
    <row r="167" ht="57" customHeight="1">
      <c r="A167" t="s" s="456">
        <f>'Questions'!$A167</f>
        <v>3274</v>
      </c>
      <c r="B167" t="s" s="456">
        <f>LEFT(A167,4)</f>
        <v>3271</v>
      </c>
      <c r="C167" t="s" s="456">
        <f>VLOOKUP($A167,'Questions'!$A$3:$L$333,2,0)&amp;""</f>
        <v>1749</v>
      </c>
      <c r="D167" t="s" s="456">
        <f>VLOOKUP($A167,'Questions'!$A$3:$L$333,11,0)&amp;""</f>
      </c>
      <c r="E167" t="s" s="456">
        <f>VLOOKUP($A167,'Questions'!$A$3:$L$333,12,0)&amp;""</f>
        <v>3163</v>
      </c>
      <c r="F167" t="s" s="456">
        <f>VLOOKUP($A167,'Institution Evaluation'!$A$56:$K$346,3,0)&amp;""</f>
        <v>3149</v>
      </c>
      <c r="G167" t="s" s="456">
        <f>VLOOKUP($A167,'Institution Evaluation'!$A$56:$K$346,7,0)&amp;""</f>
        <v>3143</v>
      </c>
      <c r="H167" t="s" s="456">
        <f>VLOOKUP($A167,'Institution Evaluation'!$A$56:$K$346,8,0)&amp;""</f>
      </c>
      <c r="I167" t="s" s="456">
        <f>VLOOKUP($A167,'Institution Evaluation'!$A$56:$K$346,9,0)&amp;""</f>
        <v>3165</v>
      </c>
      <c r="J167" t="s" s="456">
        <f>VLOOKUP($A167,'Institution Evaluation'!$A$56:$K$346,10,0)&amp;""</f>
      </c>
      <c r="K167" s="457">
        <f>IF($I167="Critical Importance",20,IF($I167="Minor Importance",5,10))</f>
        <v>10</v>
      </c>
      <c r="L167" s="458">
        <f>IF($E167="Not Scored","N/A",IF(AND($D167='Auto Responses'!$J$27,$H167=""),"N/A",IF(AND($D167='Auto Responses'!$J$27,$H167='Auto Responses'!$J$7),1,IF(AND($D167='Auto Responses'!$J$27,$H167='Auto Responses'!$J$8),0,IF(OR($F167=$G167,$H167='Auto Responses'!$J$7),1,0)))))</f>
        <v>0</v>
      </c>
      <c r="M167" t="s" s="456">
        <f>VLOOKUP($A167,'Institution Evaluation'!$A$56:$K$346,10,0)&amp;""</f>
      </c>
      <c r="N167" s="457">
        <f>IF($J167="Critical Importance",1,IF(AND($J167="",$I167="Critical Importance"),1,0))</f>
        <v>0</v>
      </c>
      <c r="O167" s="457">
        <f>IF($E167="Not Scored","N/A",IF($J167="",$K167,IF($J167="Minor Importance",5,IF($J167="Standard Importance",10,IF($J167="Critical Importance",20,0)))))</f>
        <v>10</v>
      </c>
      <c r="P167" s="457">
        <f>IF(OR($O167="N/A",$L167="N/A"),"N/A",$O167*$L167)</f>
        <v>0</v>
      </c>
      <c r="Q167" s="458">
        <f>IF(M167="TRUE",1,0)</f>
        <v>0</v>
      </c>
      <c r="R167" s="458">
        <f>R166+Q167</f>
        <v>0</v>
      </c>
      <c r="S167" s="458">
        <f>IF(Q167=0,0,R167)</f>
        <v>0</v>
      </c>
      <c r="T167" s="458">
        <f>IF(N167=1,1,0)</f>
        <v>0</v>
      </c>
      <c r="U167" s="458">
        <f>U166+T167</f>
        <v>54</v>
      </c>
      <c r="V167" s="458">
        <f>IF(T167=0,0,U167)</f>
        <v>0</v>
      </c>
      <c r="W167" s="160"/>
    </row>
    <row r="168" ht="57" customHeight="1">
      <c r="A168" t="s" s="456">
        <f>'Questions'!$A168</f>
        <v>3275</v>
      </c>
      <c r="B168" t="s" s="456">
        <f>LEFT(A168,4)</f>
        <v>3271</v>
      </c>
      <c r="C168" t="s" s="456">
        <f>VLOOKUP($A168,'Questions'!$A$3:$L$333,2,0)&amp;""</f>
        <v>1752</v>
      </c>
      <c r="D168" t="s" s="456">
        <f>VLOOKUP($A168,'Questions'!$A$3:$L$333,11,0)&amp;""</f>
      </c>
      <c r="E168" t="s" s="456">
        <f>VLOOKUP($A168,'Questions'!$A$3:$L$333,12,0)&amp;""</f>
        <v>3163</v>
      </c>
      <c r="F168" t="s" s="456">
        <f>VLOOKUP($A168,'Institution Evaluation'!$A$56:$K$346,3,0)&amp;""</f>
        <v>3149</v>
      </c>
      <c r="G168" t="s" s="456">
        <f>VLOOKUP($A168,'Institution Evaluation'!$A$56:$K$346,7,0)&amp;""</f>
        <v>3143</v>
      </c>
      <c r="H168" t="s" s="456">
        <f>VLOOKUP($A168,'Institution Evaluation'!$A$56:$K$346,8,0)&amp;""</f>
      </c>
      <c r="I168" t="s" s="456">
        <f>VLOOKUP($A168,'Institution Evaluation'!$A$56:$K$346,9,0)&amp;""</f>
        <v>3165</v>
      </c>
      <c r="J168" t="s" s="456">
        <f>VLOOKUP($A168,'Institution Evaluation'!$A$56:$K$346,10,0)&amp;""</f>
      </c>
      <c r="K168" s="457">
        <f>IF($I168="Critical Importance",20,IF($I168="Minor Importance",5,10))</f>
        <v>10</v>
      </c>
      <c r="L168" s="458">
        <f>IF($E168="Not Scored","N/A",IF(AND($D168='Auto Responses'!$J$27,$H168=""),"N/A",IF(AND($D168='Auto Responses'!$J$27,$H168='Auto Responses'!$J$7),1,IF(AND($D168='Auto Responses'!$J$27,$H168='Auto Responses'!$J$8),0,IF(OR($F168=$G168,$H168='Auto Responses'!$J$7),1,0)))))</f>
        <v>0</v>
      </c>
      <c r="M168" t="s" s="456">
        <f>VLOOKUP($A168,'Institution Evaluation'!$A$56:$K$346,10,0)&amp;""</f>
      </c>
      <c r="N168" s="457">
        <f>IF($J168="Critical Importance",1,IF(AND($J168="",$I168="Critical Importance"),1,0))</f>
        <v>0</v>
      </c>
      <c r="O168" s="457">
        <f>IF($E168="Not Scored","N/A",IF($J168="",$K168,IF($J168="Minor Importance",5,IF($J168="Standard Importance",10,IF($J168="Critical Importance",20,0)))))</f>
        <v>10</v>
      </c>
      <c r="P168" s="457">
        <f>IF(OR($O168="N/A",$L168="N/A"),"N/A",$O168*$L168)</f>
        <v>0</v>
      </c>
      <c r="Q168" s="458">
        <f>IF(M168="TRUE",1,0)</f>
        <v>0</v>
      </c>
      <c r="R168" s="458">
        <f>R167+Q168</f>
        <v>0</v>
      </c>
      <c r="S168" s="458">
        <f>IF(Q168=0,0,R168)</f>
        <v>0</v>
      </c>
      <c r="T168" s="458">
        <f>IF(N168=1,1,0)</f>
        <v>0</v>
      </c>
      <c r="U168" s="458">
        <f>U167+T168</f>
        <v>54</v>
      </c>
      <c r="V168" s="458">
        <f>IF(T168=0,0,U168)</f>
        <v>0</v>
      </c>
      <c r="W168" s="160"/>
    </row>
    <row r="169" ht="57" customHeight="1">
      <c r="A169" t="s" s="456">
        <f>'Questions'!$A169</f>
        <v>3276</v>
      </c>
      <c r="B169" t="s" s="456">
        <f>LEFT(A169,4)</f>
        <v>3271</v>
      </c>
      <c r="C169" t="s" s="456">
        <f>VLOOKUP($A169,'Questions'!$A$3:$L$333,2,0)&amp;""</f>
        <v>1755</v>
      </c>
      <c r="D169" t="s" s="456">
        <f>VLOOKUP($A169,'Questions'!$A$3:$L$333,11,0)&amp;""</f>
      </c>
      <c r="E169" t="s" s="456">
        <f>VLOOKUP($A169,'Questions'!$A$3:$L$333,12,0)&amp;""</f>
        <v>3163</v>
      </c>
      <c r="F169" t="s" s="456">
        <f>VLOOKUP($A169,'Institution Evaluation'!$A$56:$K$346,3,0)&amp;""</f>
        <v>3149</v>
      </c>
      <c r="G169" t="s" s="456">
        <f>VLOOKUP($A169,'Institution Evaluation'!$A$56:$K$346,7,0)&amp;""</f>
        <v>3143</v>
      </c>
      <c r="H169" t="s" s="456">
        <f>VLOOKUP($A169,'Institution Evaluation'!$A$56:$K$346,8,0)&amp;""</f>
      </c>
      <c r="I169" t="s" s="456">
        <f>VLOOKUP($A169,'Institution Evaluation'!$A$56:$K$346,9,0)&amp;""</f>
        <v>3165</v>
      </c>
      <c r="J169" t="s" s="456">
        <f>VLOOKUP($A169,'Institution Evaluation'!$A$56:$K$346,10,0)&amp;""</f>
      </c>
      <c r="K169" s="457">
        <f>IF($I169="Critical Importance",20,IF($I169="Minor Importance",5,10))</f>
        <v>10</v>
      </c>
      <c r="L169" s="458">
        <f>IF($E169="Not Scored","N/A",IF(AND($D169='Auto Responses'!$J$27,$H169=""),"N/A",IF(AND($D169='Auto Responses'!$J$27,$H169='Auto Responses'!$J$7),1,IF(AND($D169='Auto Responses'!$J$27,$H169='Auto Responses'!$J$8),0,IF(OR($F169=$G169,$H169='Auto Responses'!$J$7),1,0)))))</f>
        <v>0</v>
      </c>
      <c r="M169" t="s" s="456">
        <f>VLOOKUP($A169,'Institution Evaluation'!$A$56:$K$346,10,0)&amp;""</f>
      </c>
      <c r="N169" s="457">
        <f>IF($J169="Critical Importance",1,IF(AND($J169="",$I169="Critical Importance"),1,0))</f>
        <v>0</v>
      </c>
      <c r="O169" s="457">
        <f>IF($E169="Not Scored","N/A",IF($J169="",$K169,IF($J169="Minor Importance",5,IF($J169="Standard Importance",10,IF($J169="Critical Importance",20,0)))))</f>
        <v>10</v>
      </c>
      <c r="P169" s="457">
        <f>IF(OR($O169="N/A",$L169="N/A"),"N/A",$O169*$L169)</f>
        <v>0</v>
      </c>
      <c r="Q169" s="458">
        <f>IF(M169="TRUE",1,0)</f>
        <v>0</v>
      </c>
      <c r="R169" s="458">
        <f>R168+Q169</f>
        <v>0</v>
      </c>
      <c r="S169" s="458">
        <f>IF(Q169=0,0,R169)</f>
        <v>0</v>
      </c>
      <c r="T169" s="458">
        <f>IF(N169=1,1,0)</f>
        <v>0</v>
      </c>
      <c r="U169" s="458">
        <f>U168+T169</f>
        <v>54</v>
      </c>
      <c r="V169" s="458">
        <f>IF(T169=0,0,U169)</f>
        <v>0</v>
      </c>
      <c r="W169" s="160"/>
    </row>
    <row r="170" ht="57" customHeight="1">
      <c r="A170" t="s" s="456">
        <f>'Questions'!$A170</f>
        <v>3277</v>
      </c>
      <c r="B170" t="s" s="456">
        <f>LEFT(A170,4)</f>
        <v>3271</v>
      </c>
      <c r="C170" t="s" s="456">
        <f>VLOOKUP($A170,'Questions'!$A$3:$L$333,2,0)&amp;""</f>
        <v>1758</v>
      </c>
      <c r="D170" t="s" s="456">
        <f>VLOOKUP($A170,'Questions'!$A$3:$L$333,11,0)&amp;""</f>
      </c>
      <c r="E170" t="s" s="456">
        <f>VLOOKUP($A170,'Questions'!$A$3:$L$333,12,0)&amp;""</f>
        <v>3163</v>
      </c>
      <c r="F170" t="s" s="456">
        <f>VLOOKUP($A170,'Institution Evaluation'!$A$56:$K$346,3,0)&amp;""</f>
        <v>3143</v>
      </c>
      <c r="G170" t="s" s="456">
        <f>VLOOKUP($A170,'Institution Evaluation'!$A$56:$K$346,7,0)&amp;""</f>
        <v>3143</v>
      </c>
      <c r="H170" t="s" s="456">
        <f>VLOOKUP($A170,'Institution Evaluation'!$A$56:$K$346,8,0)&amp;""</f>
      </c>
      <c r="I170" t="s" s="456">
        <f>VLOOKUP($A170,'Institution Evaluation'!$A$56:$K$346,9,0)&amp;""</f>
        <v>3146</v>
      </c>
      <c r="J170" t="s" s="456">
        <f>VLOOKUP($A170,'Institution Evaluation'!$A$56:$K$346,10,0)&amp;""</f>
      </c>
      <c r="K170" s="457">
        <f>IF($I170="Critical Importance",20,IF($I170="Minor Importance",5,10))</f>
        <v>5</v>
      </c>
      <c r="L170" s="458">
        <f>IF($E170="Not Scored","N/A",IF(AND($D170='Auto Responses'!$J$27,$H170=""),"N/A",IF(AND($D170='Auto Responses'!$J$27,$H170='Auto Responses'!$J$7),1,IF(AND($D170='Auto Responses'!$J$27,$H170='Auto Responses'!$J$8),0,IF(OR($F170=$G170,$H170='Auto Responses'!$J$7),1,0)))))</f>
        <v>1</v>
      </c>
      <c r="M170" t="s" s="456">
        <f>VLOOKUP($A170,'Institution Evaluation'!$A$56:$K$346,10,0)&amp;""</f>
      </c>
      <c r="N170" s="457">
        <f>IF($J170="Critical Importance",1,IF(AND($J170="",$I170="Critical Importance"),1,0))</f>
        <v>0</v>
      </c>
      <c r="O170" s="457">
        <f>IF($E170="Not Scored","N/A",IF($J170="",$K170,IF($J170="Minor Importance",5,IF($J170="Standard Importance",10,IF($J170="Critical Importance",20,0)))))</f>
        <v>5</v>
      </c>
      <c r="P170" s="457">
        <f>IF(OR($O170="N/A",$L170="N/A"),"N/A",$O170*$L170)</f>
        <v>5</v>
      </c>
      <c r="Q170" s="458">
        <f>IF(M170="TRUE",1,0)</f>
        <v>0</v>
      </c>
      <c r="R170" s="458">
        <f>R169+Q170</f>
        <v>0</v>
      </c>
      <c r="S170" s="458">
        <f>IF(Q170=0,0,R170)</f>
        <v>0</v>
      </c>
      <c r="T170" s="458">
        <f>IF(N170=1,1,0)</f>
        <v>0</v>
      </c>
      <c r="U170" s="458">
        <f>U169+T170</f>
        <v>54</v>
      </c>
      <c r="V170" s="458">
        <f>IF(T170=0,0,U170)</f>
        <v>0</v>
      </c>
      <c r="W170" s="160"/>
    </row>
    <row r="171" ht="57" customHeight="1">
      <c r="A171" t="s" s="456">
        <f>'Questions'!$A171</f>
        <v>3278</v>
      </c>
      <c r="B171" t="s" s="456">
        <f>LEFT(A171,4)</f>
        <v>3271</v>
      </c>
      <c r="C171" t="s" s="456">
        <f>VLOOKUP($A171,'Questions'!$A$3:$L$333,2,0)&amp;""</f>
        <v>1759</v>
      </c>
      <c r="D171" t="s" s="456">
        <f>VLOOKUP($A171,'Questions'!$A$3:$L$333,11,0)&amp;""</f>
      </c>
      <c r="E171" t="s" s="456">
        <f>VLOOKUP($A171,'Questions'!$A$3:$L$333,12,0)&amp;""</f>
        <v>3163</v>
      </c>
      <c r="F171" t="s" s="456">
        <f>VLOOKUP($A171,'Institution Evaluation'!$A$56:$K$346,3,0)&amp;""</f>
        <v>3143</v>
      </c>
      <c r="G171" t="s" s="456">
        <f>VLOOKUP($A171,'Institution Evaluation'!$A$56:$K$346,7,0)&amp;""</f>
        <v>3143</v>
      </c>
      <c r="H171" t="s" s="456">
        <f>VLOOKUP($A171,'Institution Evaluation'!$A$56:$K$346,8,0)&amp;""</f>
      </c>
      <c r="I171" t="s" s="456">
        <f>VLOOKUP($A171,'Institution Evaluation'!$A$56:$K$346,9,0)&amp;""</f>
        <v>3146</v>
      </c>
      <c r="J171" t="s" s="456">
        <f>VLOOKUP($A171,'Institution Evaluation'!$A$56:$K$346,10,0)&amp;""</f>
      </c>
      <c r="K171" s="457">
        <f>IF($I171="Critical Importance",20,IF($I171="Minor Importance",5,10))</f>
        <v>5</v>
      </c>
      <c r="L171" s="458">
        <f>IF($E171="Not Scored","N/A",IF(AND($D171='Auto Responses'!$J$27,$H171=""),"N/A",IF(AND($D171='Auto Responses'!$J$27,$H171='Auto Responses'!$J$7),1,IF(AND($D171='Auto Responses'!$J$27,$H171='Auto Responses'!$J$8),0,IF(OR($F171=$G171,$H171='Auto Responses'!$J$7),1,0)))))</f>
        <v>1</v>
      </c>
      <c r="M171" t="s" s="456">
        <f>VLOOKUP($A171,'Institution Evaluation'!$A$56:$K$346,10,0)&amp;""</f>
      </c>
      <c r="N171" s="457">
        <f>IF($J171="Critical Importance",1,IF(AND($J171="",$I171="Critical Importance"),1,0))</f>
        <v>0</v>
      </c>
      <c r="O171" s="457">
        <f>IF($E171="Not Scored","N/A",IF($J171="",$K171,IF($J171="Minor Importance",5,IF($J171="Standard Importance",10,IF($J171="Critical Importance",20,0)))))</f>
        <v>5</v>
      </c>
      <c r="P171" s="457">
        <f>IF(OR($O171="N/A",$L171="N/A"),"N/A",$O171*$L171)</f>
        <v>5</v>
      </c>
      <c r="Q171" s="458">
        <f>IF(M171="TRUE",1,0)</f>
        <v>0</v>
      </c>
      <c r="R171" s="458">
        <f>R170+Q171</f>
        <v>0</v>
      </c>
      <c r="S171" s="458">
        <f>IF(Q171=0,0,R171)</f>
        <v>0</v>
      </c>
      <c r="T171" s="458">
        <f>IF(N171=1,1,0)</f>
        <v>0</v>
      </c>
      <c r="U171" s="458">
        <f>U170+T171</f>
        <v>54</v>
      </c>
      <c r="V171" s="458">
        <f>IF(T171=0,0,U171)</f>
        <v>0</v>
      </c>
      <c r="W171" s="160"/>
    </row>
    <row r="172" ht="57" customHeight="1">
      <c r="A172" t="s" s="456">
        <f>'Questions'!$A172</f>
        <v>3279</v>
      </c>
      <c r="B172" t="s" s="456">
        <f>LEFT(A172,4)</f>
        <v>3271</v>
      </c>
      <c r="C172" t="s" s="456">
        <f>VLOOKUP($A172,'Questions'!$A$3:$L$333,2,0)&amp;""</f>
        <v>1760</v>
      </c>
      <c r="D172" t="s" s="456">
        <f>VLOOKUP($A172,'Questions'!$A$3:$L$333,11,0)&amp;""</f>
      </c>
      <c r="E172" t="s" s="456">
        <f>VLOOKUP($A172,'Questions'!$A$3:$L$333,12,0)&amp;""</f>
        <v>3163</v>
      </c>
      <c r="F172" t="s" s="456">
        <f>VLOOKUP($A172,'Institution Evaluation'!$A$56:$K$346,3,0)&amp;""</f>
        <v>3149</v>
      </c>
      <c r="G172" t="s" s="456">
        <f>VLOOKUP($A172,'Institution Evaluation'!$A$56:$K$346,7,0)&amp;""</f>
        <v>3143</v>
      </c>
      <c r="H172" t="s" s="456">
        <f>VLOOKUP($A172,'Institution Evaluation'!$A$56:$K$346,8,0)&amp;""</f>
      </c>
      <c r="I172" t="s" s="456">
        <f>VLOOKUP($A172,'Institution Evaluation'!$A$56:$K$346,9,0)&amp;""</f>
        <v>3146</v>
      </c>
      <c r="J172" t="s" s="456">
        <f>VLOOKUP($A172,'Institution Evaluation'!$A$56:$K$346,10,0)&amp;""</f>
      </c>
      <c r="K172" s="457">
        <f>IF($I172="Critical Importance",20,IF($I172="Minor Importance",5,10))</f>
        <v>5</v>
      </c>
      <c r="L172" s="458">
        <f>IF($E172="Not Scored","N/A",IF(AND($D172='Auto Responses'!$J$27,$H172=""),"N/A",IF(AND($D172='Auto Responses'!$J$27,$H172='Auto Responses'!$J$7),1,IF(AND($D172='Auto Responses'!$J$27,$H172='Auto Responses'!$J$8),0,IF(OR($F172=$G172,$H172='Auto Responses'!$J$7),1,0)))))</f>
        <v>0</v>
      </c>
      <c r="M172" t="s" s="456">
        <f>VLOOKUP($A172,'Institution Evaluation'!$A$56:$K$346,10,0)&amp;""</f>
      </c>
      <c r="N172" s="457">
        <f>IF($J172="Critical Importance",1,IF(AND($J172="",$I172="Critical Importance"),1,0))</f>
        <v>0</v>
      </c>
      <c r="O172" s="457">
        <f>IF($E172="Not Scored","N/A",IF($J172="",$K172,IF($J172="Minor Importance",5,IF($J172="Standard Importance",10,IF($J172="Critical Importance",20,0)))))</f>
        <v>5</v>
      </c>
      <c r="P172" s="457">
        <f>IF(OR($O172="N/A",$L172="N/A"),"N/A",$O172*$L172)</f>
        <v>0</v>
      </c>
      <c r="Q172" s="458">
        <f>IF(M172="TRUE",1,0)</f>
        <v>0</v>
      </c>
      <c r="R172" s="458">
        <f>R171+Q172</f>
        <v>0</v>
      </c>
      <c r="S172" s="458">
        <f>IF(Q172=0,0,R172)</f>
        <v>0</v>
      </c>
      <c r="T172" s="458">
        <f>IF(N172=1,1,0)</f>
        <v>0</v>
      </c>
      <c r="U172" s="458">
        <f>U171+T172</f>
        <v>54</v>
      </c>
      <c r="V172" s="458">
        <f>IF(T172=0,0,U172)</f>
        <v>0</v>
      </c>
      <c r="W172" s="160"/>
    </row>
    <row r="173" ht="57" customHeight="1">
      <c r="A173" t="s" s="456">
        <f>'Questions'!$A173</f>
        <v>3280</v>
      </c>
      <c r="B173" t="s" s="456">
        <f>LEFT(A173,4)</f>
        <v>3271</v>
      </c>
      <c r="C173" t="s" s="456">
        <f>VLOOKUP($A173,'Questions'!$A$3:$L$333,2,0)&amp;""</f>
        <v>1763</v>
      </c>
      <c r="D173" t="s" s="456">
        <f>VLOOKUP($A173,'Questions'!$A$3:$L$333,11,0)&amp;""</f>
      </c>
      <c r="E173" t="s" s="456">
        <f>VLOOKUP($A173,'Questions'!$A$3:$L$333,12,0)&amp;""</f>
        <v>3163</v>
      </c>
      <c r="F173" t="s" s="456">
        <f>VLOOKUP($A173,'Institution Evaluation'!$A$56:$K$346,3,0)&amp;""</f>
        <v>3149</v>
      </c>
      <c r="G173" t="s" s="456">
        <f>VLOOKUP($A173,'Institution Evaluation'!$A$56:$K$346,7,0)&amp;""</f>
        <v>3143</v>
      </c>
      <c r="H173" t="s" s="456">
        <f>VLOOKUP($A173,'Institution Evaluation'!$A$56:$K$346,8,0)&amp;""</f>
      </c>
      <c r="I173" t="s" s="456">
        <f>VLOOKUP($A173,'Institution Evaluation'!$A$56:$K$346,9,0)&amp;""</f>
        <v>3146</v>
      </c>
      <c r="J173" t="s" s="456">
        <f>VLOOKUP($A173,'Institution Evaluation'!$A$56:$K$346,10,0)&amp;""</f>
      </c>
      <c r="K173" s="457">
        <f>IF($I173="Critical Importance",20,IF($I173="Minor Importance",5,10))</f>
        <v>5</v>
      </c>
      <c r="L173" s="458">
        <f>IF($E173="Not Scored","N/A",IF(AND($D173='Auto Responses'!$J$27,$H173=""),"N/A",IF(AND($D173='Auto Responses'!$J$27,$H173='Auto Responses'!$J$7),1,IF(AND($D173='Auto Responses'!$J$27,$H173='Auto Responses'!$J$8),0,IF(OR($F173=$G173,$H173='Auto Responses'!$J$7),1,0)))))</f>
        <v>0</v>
      </c>
      <c r="M173" t="s" s="456">
        <f>VLOOKUP($A173,'Institution Evaluation'!$A$56:$K$346,10,0)&amp;""</f>
      </c>
      <c r="N173" s="457">
        <f>IF($J173="Critical Importance",1,IF(AND($J173="",$I173="Critical Importance"),1,0))</f>
        <v>0</v>
      </c>
      <c r="O173" s="457">
        <f>IF($E173="Not Scored","N/A",IF($J173="",$K173,IF($J173="Minor Importance",5,IF($J173="Standard Importance",10,IF($J173="Critical Importance",20,0)))))</f>
        <v>5</v>
      </c>
      <c r="P173" s="457">
        <f>IF(OR($O173="N/A",$L173="N/A"),"N/A",$O173*$L173)</f>
        <v>0</v>
      </c>
      <c r="Q173" s="458">
        <f>IF(M173="TRUE",1,0)</f>
        <v>0</v>
      </c>
      <c r="R173" s="458">
        <f>R172+Q173</f>
        <v>0</v>
      </c>
      <c r="S173" s="458">
        <f>IF(Q173=0,0,R173)</f>
        <v>0</v>
      </c>
      <c r="T173" s="458">
        <f>IF(N173=1,1,0)</f>
        <v>0</v>
      </c>
      <c r="U173" s="458">
        <f>U172+T173</f>
        <v>54</v>
      </c>
      <c r="V173" s="458">
        <f>IF(T173=0,0,U173)</f>
        <v>0</v>
      </c>
      <c r="W173" s="160"/>
    </row>
    <row r="174" ht="57" customHeight="1">
      <c r="A174" t="s" s="456">
        <f>'Questions'!$A174</f>
        <v>3281</v>
      </c>
      <c r="B174" t="s" s="456">
        <f>LEFT(A174,4)</f>
        <v>3271</v>
      </c>
      <c r="C174" t="s" s="456">
        <f>VLOOKUP($A174,'Questions'!$A$3:$L$333,2,0)&amp;""</f>
        <v>1764</v>
      </c>
      <c r="D174" t="s" s="456">
        <f>VLOOKUP($A174,'Questions'!$A$3:$L$333,11,0)&amp;""</f>
      </c>
      <c r="E174" t="s" s="456">
        <f>VLOOKUP($A174,'Questions'!$A$3:$L$333,12,0)&amp;""</f>
        <v>3163</v>
      </c>
      <c r="F174" t="s" s="456">
        <f>VLOOKUP($A174,'Institution Evaluation'!$A$56:$K$346,3,0)&amp;""</f>
        <v>3149</v>
      </c>
      <c r="G174" t="s" s="456">
        <f>VLOOKUP($A174,'Institution Evaluation'!$A$56:$K$346,7,0)&amp;""</f>
        <v>3143</v>
      </c>
      <c r="H174" t="s" s="456">
        <f>VLOOKUP($A174,'Institution Evaluation'!$A$56:$K$346,8,0)&amp;""</f>
      </c>
      <c r="I174" t="s" s="456">
        <f>VLOOKUP($A174,'Institution Evaluation'!$A$56:$K$346,9,0)&amp;""</f>
        <v>3146</v>
      </c>
      <c r="J174" t="s" s="456">
        <f>VLOOKUP($A174,'Institution Evaluation'!$A$56:$K$346,10,0)&amp;""</f>
      </c>
      <c r="K174" s="457">
        <f>IF($I174="Critical Importance",20,IF($I174="Minor Importance",5,10))</f>
        <v>5</v>
      </c>
      <c r="L174" s="458">
        <f>IF($E174="Not Scored","N/A",IF(AND($D174='Auto Responses'!$J$27,$H174=""),"N/A",IF(AND($D174='Auto Responses'!$J$27,$H174='Auto Responses'!$J$7),1,IF(AND($D174='Auto Responses'!$J$27,$H174='Auto Responses'!$J$8),0,IF(OR($F174=$G174,$H174='Auto Responses'!$J$7),1,0)))))</f>
        <v>0</v>
      </c>
      <c r="M174" t="s" s="456">
        <f>VLOOKUP($A174,'Institution Evaluation'!$A$56:$K$346,10,0)&amp;""</f>
      </c>
      <c r="N174" s="457">
        <f>IF($J174="Critical Importance",1,IF(AND($J174="",$I174="Critical Importance"),1,0))</f>
        <v>0</v>
      </c>
      <c r="O174" s="457">
        <f>IF($E174="Not Scored","N/A",IF($J174="",$K174,IF($J174="Minor Importance",5,IF($J174="Standard Importance",10,IF($J174="Critical Importance",20,0)))))</f>
        <v>5</v>
      </c>
      <c r="P174" s="457">
        <f>IF(OR($O174="N/A",$L174="N/A"),"N/A",$O174*$L174)</f>
        <v>0</v>
      </c>
      <c r="Q174" s="458">
        <f>IF(M174="TRUE",1,0)</f>
        <v>0</v>
      </c>
      <c r="R174" s="458">
        <f>R173+Q174</f>
        <v>0</v>
      </c>
      <c r="S174" s="458">
        <f>IF(Q174=0,0,R174)</f>
        <v>0</v>
      </c>
      <c r="T174" s="458">
        <f>IF(N174=1,1,0)</f>
        <v>0</v>
      </c>
      <c r="U174" s="458">
        <f>U173+T174</f>
        <v>54</v>
      </c>
      <c r="V174" s="458">
        <f>IF(T174=0,0,U174)</f>
        <v>0</v>
      </c>
      <c r="W174" s="160"/>
    </row>
    <row r="175" ht="57" customHeight="1">
      <c r="A175" t="s" s="456">
        <f>'Questions'!$A175</f>
        <v>3282</v>
      </c>
      <c r="B175" t="s" s="456">
        <f>LEFT(A175,4)</f>
        <v>3271</v>
      </c>
      <c r="C175" t="s" s="456">
        <f>VLOOKUP($A175,'Questions'!$A$3:$L$333,2,0)&amp;""</f>
        <v>1767</v>
      </c>
      <c r="D175" t="s" s="456">
        <f>VLOOKUP($A175,'Questions'!$A$3:$L$333,11,0)&amp;""</f>
      </c>
      <c r="E175" t="s" s="456">
        <f>VLOOKUP($A175,'Questions'!$A$3:$L$333,12,0)&amp;""</f>
        <v>3163</v>
      </c>
      <c r="F175" t="s" s="456">
        <f>VLOOKUP($A175,'Institution Evaluation'!$A$56:$K$346,3,0)&amp;""</f>
        <v>3149</v>
      </c>
      <c r="G175" t="s" s="456">
        <f>VLOOKUP($A175,'Institution Evaluation'!$A$56:$K$346,7,0)&amp;""</f>
        <v>3143</v>
      </c>
      <c r="H175" t="s" s="456">
        <f>VLOOKUP($A175,'Institution Evaluation'!$A$56:$K$346,8,0)&amp;""</f>
      </c>
      <c r="I175" t="s" s="456">
        <f>VLOOKUP($A175,'Institution Evaluation'!$A$56:$K$346,9,0)&amp;""</f>
        <v>3146</v>
      </c>
      <c r="J175" t="s" s="456">
        <f>VLOOKUP($A175,'Institution Evaluation'!$A$56:$K$346,10,0)&amp;""</f>
      </c>
      <c r="K175" s="457">
        <f>IF($I175="Critical Importance",20,IF($I175="Minor Importance",5,10))</f>
        <v>5</v>
      </c>
      <c r="L175" s="458">
        <f>IF($E175="Not Scored","N/A",IF(AND($D175='Auto Responses'!$J$27,$H175=""),"N/A",IF(AND($D175='Auto Responses'!$J$27,$H175='Auto Responses'!$J$7),1,IF(AND($D175='Auto Responses'!$J$27,$H175='Auto Responses'!$J$8),0,IF(OR($F175=$G175,$H175='Auto Responses'!$J$7),1,0)))))</f>
        <v>0</v>
      </c>
      <c r="M175" t="s" s="456">
        <f>VLOOKUP($A175,'Institution Evaluation'!$A$56:$K$346,10,0)&amp;""</f>
      </c>
      <c r="N175" s="457">
        <f>IF($J175="Critical Importance",1,IF(AND($J175="",$I175="Critical Importance"),1,0))</f>
        <v>0</v>
      </c>
      <c r="O175" s="457">
        <f>IF($E175="Not Scored","N/A",IF($J175="",$K175,IF($J175="Minor Importance",5,IF($J175="Standard Importance",10,IF($J175="Critical Importance",20,0)))))</f>
        <v>5</v>
      </c>
      <c r="P175" s="457">
        <f>IF(OR($O175="N/A",$L175="N/A"),"N/A",$O175*$L175)</f>
        <v>0</v>
      </c>
      <c r="Q175" s="458">
        <f>IF(M175="TRUE",1,0)</f>
        <v>0</v>
      </c>
      <c r="R175" s="458">
        <f>R174+Q175</f>
        <v>0</v>
      </c>
      <c r="S175" s="458">
        <f>IF(Q175=0,0,R175)</f>
        <v>0</v>
      </c>
      <c r="T175" s="458">
        <f>IF(N175=1,1,0)</f>
        <v>0</v>
      </c>
      <c r="U175" s="458">
        <f>U174+T175</f>
        <v>54</v>
      </c>
      <c r="V175" s="458">
        <f>IF(T175=0,0,U175)</f>
        <v>0</v>
      </c>
      <c r="W175" s="160"/>
    </row>
    <row r="176" ht="57" customHeight="1">
      <c r="A176" t="s" s="456">
        <f>'Questions'!$A176</f>
        <v>3283</v>
      </c>
      <c r="B176" t="s" s="456">
        <f>LEFT(A176,4)</f>
        <v>3271</v>
      </c>
      <c r="C176" t="s" s="456">
        <f>VLOOKUP($A176,'Questions'!$A$3:$L$333,2,0)&amp;""</f>
        <v>1770</v>
      </c>
      <c r="D176" t="s" s="456">
        <f>VLOOKUP($A176,'Questions'!$A$3:$L$333,11,0)&amp;""</f>
      </c>
      <c r="E176" t="s" s="456">
        <f>VLOOKUP($A176,'Questions'!$A$3:$L$333,12,0)&amp;""</f>
        <v>3163</v>
      </c>
      <c r="F176" t="s" s="456">
        <f>VLOOKUP($A176,'Institution Evaluation'!$A$56:$K$346,3,0)&amp;""</f>
        <v>3207</v>
      </c>
      <c r="G176" t="s" s="456">
        <f>VLOOKUP($A176,'Institution Evaluation'!$A$56:$K$346,7,0)&amp;""</f>
        <v>3143</v>
      </c>
      <c r="H176" t="s" s="456">
        <f>VLOOKUP($A176,'Institution Evaluation'!$A$56:$K$346,8,0)&amp;""</f>
      </c>
      <c r="I176" t="s" s="456">
        <f>VLOOKUP($A176,'Institution Evaluation'!$A$56:$K$346,9,0)&amp;""</f>
        <v>3146</v>
      </c>
      <c r="J176" t="s" s="456">
        <f>VLOOKUP($A176,'Institution Evaluation'!$A$56:$K$346,10,0)&amp;""</f>
      </c>
      <c r="K176" s="457">
        <f>IF($I176="Critical Importance",20,IF($I176="Minor Importance",5,10))</f>
        <v>5</v>
      </c>
      <c r="L176" s="458">
        <f>IF($E176="Not Scored","N/A",IF(AND($D176='Auto Responses'!$J$27,$H176=""),"N/A",IF(AND($D176='Auto Responses'!$J$27,$H176='Auto Responses'!$J$7),1,IF(AND($D176='Auto Responses'!$J$27,$H176='Auto Responses'!$J$8),0,IF(OR($F176=$G176,$H176='Auto Responses'!$J$7),1,0)))))</f>
        <v>0</v>
      </c>
      <c r="M176" t="s" s="456">
        <f>VLOOKUP($A176,'Institution Evaluation'!$A$56:$K$346,10,0)&amp;""</f>
      </c>
      <c r="N176" s="457">
        <f>IF($J176="Critical Importance",1,IF(AND($J176="",$I176="Critical Importance"),1,0))</f>
        <v>0</v>
      </c>
      <c r="O176" t="s" s="456">
        <f>IF(OR($E176="Not Scored",$F176="N/A"),"N/A",IF($J176="",$K176,IF($J176="Minor Importance",5,IF($J176="Standard Importance",10,IF($J176="Critical Importance",20,0)))))</f>
        <v>148</v>
      </c>
      <c r="P176" t="s" s="456">
        <f>IF(OR($O176="N/A",$L176="N/A"),"N/A",$O176*$L176)</f>
        <v>148</v>
      </c>
      <c r="Q176" s="458">
        <f>IF(M176="TRUE",1,0)</f>
        <v>0</v>
      </c>
      <c r="R176" s="458">
        <f>R175+Q176</f>
        <v>0</v>
      </c>
      <c r="S176" s="458">
        <f>IF(Q176=0,0,R176)</f>
        <v>0</v>
      </c>
      <c r="T176" s="458">
        <f>IF(N176=1,1,0)</f>
        <v>0</v>
      </c>
      <c r="U176" s="458">
        <f>U175+T176</f>
        <v>54</v>
      </c>
      <c r="V176" s="458">
        <f>IF(T176=0,0,U176)</f>
        <v>0</v>
      </c>
      <c r="W176" s="160"/>
    </row>
    <row r="177" ht="57" customHeight="1">
      <c r="A177" t="s" s="456">
        <f>'Questions'!$A177</f>
        <v>3284</v>
      </c>
      <c r="B177" t="s" s="456">
        <f>LEFT(A177,4)</f>
        <v>3285</v>
      </c>
      <c r="C177" t="s" s="456">
        <f>VLOOKUP($A177,'Questions'!$A$3:$L$333,2,0)&amp;""</f>
        <v>1773</v>
      </c>
      <c r="D177" t="s" s="456">
        <f>VLOOKUP($A177,'Questions'!$A$3:$L$333,11,0)&amp;""</f>
      </c>
      <c r="E177" t="s" s="456">
        <f>VLOOKUP($A177,'Questions'!$A$3:$L$333,12,0)&amp;""</f>
        <v>3199</v>
      </c>
      <c r="F177" t="s" s="456">
        <f>VLOOKUP($A177,'Institution Evaluation'!$A$56:$K$346,3,0)&amp;""</f>
        <v>3149</v>
      </c>
      <c r="G177" t="s" s="456">
        <f>VLOOKUP($A177,'Institution Evaluation'!$A$56:$K$346,7,0)&amp;""</f>
        <v>3143</v>
      </c>
      <c r="H177" t="s" s="456">
        <f>VLOOKUP($A177,'Institution Evaluation'!$A$56:$K$346,8,0)&amp;""</f>
      </c>
      <c r="I177" t="s" s="456">
        <f>VLOOKUP($A177,'Institution Evaluation'!$A$56:$K$346,9,0)&amp;""</f>
        <v>3165</v>
      </c>
      <c r="J177" t="s" s="456">
        <f>VLOOKUP($A177,'Institution Evaluation'!$A$56:$K$346,10,0)&amp;""</f>
      </c>
      <c r="K177" s="457">
        <f>IF($I177="Critical Importance",20,IF($I177="Minor Importance",5,10))</f>
        <v>10</v>
      </c>
      <c r="L177" s="458">
        <f>IF($E177="Not Scored","N/A",IF(AND($D177='Auto Responses'!$J$27,$H177=""),"N/A",IF(AND($D177='Auto Responses'!$J$27,$H177='Auto Responses'!$J$7),1,IF(AND($D177='Auto Responses'!$J$27,$H177='Auto Responses'!$J$8),0,IF(OR($F177=$G177,$H177='Auto Responses'!$J$7),1,0)))))</f>
        <v>0</v>
      </c>
      <c r="M177" t="s" s="456">
        <f>VLOOKUP($A177,'Institution Evaluation'!$A$56:$K$346,10,0)&amp;""</f>
      </c>
      <c r="N177" s="457">
        <f>IF($J177="Critical Importance",1,IF(AND($J177="",$I177="Critical Importance"),1,0))</f>
        <v>0</v>
      </c>
      <c r="O177" s="457">
        <f>IF(OR($F$17="No",$E177="Not Scored"),"N/A",IF($J177="",$K177,IF($J177="Minor Importance",5,IF($J177="Standard Importance",10,IF($J177="Critical Importance",20,0)))))</f>
        <v>10</v>
      </c>
      <c r="P177" s="457">
        <f>IF(OR($O177="N/A",$L177="N/A"),"N/A",$O177*$L177)</f>
        <v>0</v>
      </c>
      <c r="Q177" s="458">
        <f>IF(M177="TRUE",1,0)</f>
        <v>0</v>
      </c>
      <c r="R177" s="458">
        <f>R176+Q177</f>
        <v>0</v>
      </c>
      <c r="S177" s="458">
        <f>IF(Q177=0,0,R177)</f>
        <v>0</v>
      </c>
      <c r="T177" s="458">
        <f>IF(N177=1,1,0)</f>
        <v>0</v>
      </c>
      <c r="U177" s="458">
        <f>U176+T177</f>
        <v>54</v>
      </c>
      <c r="V177" s="458">
        <f>IF(T177=0,0,U177)</f>
        <v>0</v>
      </c>
      <c r="W177" s="160"/>
    </row>
    <row r="178" ht="57" customHeight="1">
      <c r="A178" t="s" s="456">
        <f>'Questions'!$A178</f>
        <v>3286</v>
      </c>
      <c r="B178" t="s" s="456">
        <f>LEFT(A178,4)</f>
        <v>3285</v>
      </c>
      <c r="C178" t="s" s="456">
        <f>VLOOKUP($A178,'Questions'!$A$3:$L$333,2,0)&amp;""</f>
        <v>1776</v>
      </c>
      <c r="D178" t="s" s="456">
        <f>VLOOKUP($A178,'Questions'!$A$3:$L$333,11,0)&amp;""</f>
      </c>
      <c r="E178" t="s" s="456">
        <f>VLOOKUP($A178,'Questions'!$A$3:$L$333,12,0)&amp;""</f>
        <v>3199</v>
      </c>
      <c r="F178" t="s" s="456">
        <f>VLOOKUP($A178,'Institution Evaluation'!$A$56:$K$346,3,0)&amp;""</f>
        <v>3149</v>
      </c>
      <c r="G178" t="s" s="456">
        <f>VLOOKUP($A178,'Institution Evaluation'!$A$56:$K$346,7,0)&amp;""</f>
        <v>3143</v>
      </c>
      <c r="H178" t="s" s="456">
        <f>VLOOKUP($A178,'Institution Evaluation'!$A$56:$K$346,8,0)&amp;""</f>
      </c>
      <c r="I178" t="s" s="456">
        <f>VLOOKUP($A178,'Institution Evaluation'!$A$56:$K$346,9,0)&amp;""</f>
        <v>3146</v>
      </c>
      <c r="J178" t="s" s="456">
        <f>VLOOKUP($A178,'Institution Evaluation'!$A$56:$K$346,10,0)&amp;""</f>
      </c>
      <c r="K178" s="457">
        <f>IF($I178="Critical Importance",20,IF($I178="Minor Importance",5,10))</f>
        <v>5</v>
      </c>
      <c r="L178" s="458">
        <f>IF($E178="Not Scored","N/A",IF(AND($D178='Auto Responses'!$J$27,$H178=""),"N/A",IF(AND($D178='Auto Responses'!$J$27,$H178='Auto Responses'!$J$7),1,IF(AND($D178='Auto Responses'!$J$27,$H178='Auto Responses'!$J$8),0,IF(OR($F178=$G178,$H178='Auto Responses'!$J$7),1,0)))))</f>
        <v>0</v>
      </c>
      <c r="M178" t="s" s="456">
        <f>VLOOKUP($A178,'Institution Evaluation'!$A$56:$K$346,10,0)&amp;""</f>
      </c>
      <c r="N178" s="457">
        <f>IF($J178="Critical Importance",1,IF(AND($J178="",$I178="Critical Importance"),1,0))</f>
        <v>0</v>
      </c>
      <c r="O178" s="457">
        <f>IF(OR($F$17="No",$E178="Not Scored"),"N/A",IF($J178="",$K178,IF($J178="Minor Importance",5,IF($J178="Standard Importance",10,IF($J178="Critical Importance",20,0)))))</f>
        <v>5</v>
      </c>
      <c r="P178" s="457">
        <f>IF(OR($O178="N/A",$L178="N/A"),"N/A",$O178*$L178)</f>
        <v>0</v>
      </c>
      <c r="Q178" s="458">
        <f>IF(M178="TRUE",1,0)</f>
        <v>0</v>
      </c>
      <c r="R178" s="458">
        <f>R177+Q178</f>
        <v>0</v>
      </c>
      <c r="S178" s="458">
        <f>IF(Q178=0,0,R178)</f>
        <v>0</v>
      </c>
      <c r="T178" s="458">
        <f>IF(N178=1,1,0)</f>
        <v>0</v>
      </c>
      <c r="U178" s="458">
        <f>U177+T178</f>
        <v>54</v>
      </c>
      <c r="V178" s="458">
        <f>IF(T178=0,0,U178)</f>
        <v>0</v>
      </c>
      <c r="W178" s="160"/>
    </row>
    <row r="179" ht="57" customHeight="1">
      <c r="A179" t="s" s="456">
        <f>'Questions'!$A179</f>
        <v>3287</v>
      </c>
      <c r="B179" t="s" s="456">
        <f>LEFT(A179,4)</f>
        <v>3285</v>
      </c>
      <c r="C179" t="s" s="456">
        <f>VLOOKUP($A179,'Questions'!$A$3:$L$333,2,0)&amp;""</f>
        <v>1778</v>
      </c>
      <c r="D179" t="s" s="456">
        <f>VLOOKUP($A179,'Questions'!$A$3:$L$333,11,0)&amp;""</f>
      </c>
      <c r="E179" t="s" s="456">
        <f>VLOOKUP($A179,'Questions'!$A$3:$L$333,12,0)&amp;""</f>
        <v>3199</v>
      </c>
      <c r="F179" t="s" s="456">
        <f>VLOOKUP($A179,'Institution Evaluation'!$A$56:$K$346,3,0)&amp;""</f>
        <v>3149</v>
      </c>
      <c r="G179" t="s" s="456">
        <f>VLOOKUP($A179,'Institution Evaluation'!$A$56:$K$346,7,0)&amp;""</f>
        <v>3143</v>
      </c>
      <c r="H179" t="s" s="456">
        <f>VLOOKUP($A179,'Institution Evaluation'!$A$56:$K$346,8,0)&amp;""</f>
      </c>
      <c r="I179" t="s" s="456">
        <f>VLOOKUP($A179,'Institution Evaluation'!$A$56:$K$346,9,0)&amp;""</f>
        <v>3146</v>
      </c>
      <c r="J179" t="s" s="456">
        <f>VLOOKUP($A179,'Institution Evaluation'!$A$56:$K$346,10,0)&amp;""</f>
      </c>
      <c r="K179" s="457">
        <f>IF($I179="Critical Importance",20,IF($I179="Minor Importance",5,10))</f>
        <v>5</v>
      </c>
      <c r="L179" s="458">
        <f>IF($E179="Not Scored","N/A",IF(AND($D179='Auto Responses'!$J$27,$H179=""),"N/A",IF(AND($D179='Auto Responses'!$J$27,$H179='Auto Responses'!$J$7),1,IF(AND($D179='Auto Responses'!$J$27,$H179='Auto Responses'!$J$8),0,IF(OR($F179=$G179,$H179='Auto Responses'!$J$7),1,0)))))</f>
        <v>0</v>
      </c>
      <c r="M179" t="s" s="456">
        <f>VLOOKUP($A179,'Institution Evaluation'!$A$56:$K$346,10,0)&amp;""</f>
      </c>
      <c r="N179" s="457">
        <f>IF($J179="Critical Importance",1,IF(AND($J179="",$I179="Critical Importance"),1,0))</f>
        <v>0</v>
      </c>
      <c r="O179" s="457">
        <f>IF(OR($F$17="No",$E179="Not Scored"),"N/A",IF($J179="",$K179,IF($J179="Minor Importance",5,IF($J179="Standard Importance",10,IF($J179="Critical Importance",20,0)))))</f>
        <v>5</v>
      </c>
      <c r="P179" s="457">
        <f>IF(OR($O179="N/A",$L179="N/A"),"N/A",$O179*$L179)</f>
        <v>0</v>
      </c>
      <c r="Q179" s="458">
        <f>IF(M179="TRUE",1,0)</f>
        <v>0</v>
      </c>
      <c r="R179" s="458">
        <f>R178+Q179</f>
        <v>0</v>
      </c>
      <c r="S179" s="458">
        <f>IF(Q179=0,0,R179)</f>
        <v>0</v>
      </c>
      <c r="T179" s="458">
        <f>IF(N179=1,1,0)</f>
        <v>0</v>
      </c>
      <c r="U179" s="458">
        <f>U178+T179</f>
        <v>54</v>
      </c>
      <c r="V179" s="458">
        <f>IF(T179=0,0,U179)</f>
        <v>0</v>
      </c>
      <c r="W179" s="160"/>
    </row>
    <row r="180" ht="57" customHeight="1">
      <c r="A180" t="s" s="456">
        <f>'Questions'!$A180</f>
        <v>3288</v>
      </c>
      <c r="B180" t="s" s="456">
        <f>LEFT(A180,4)</f>
        <v>3285</v>
      </c>
      <c r="C180" t="s" s="456">
        <f>VLOOKUP($A180,'Questions'!$A$3:$L$333,2,0)&amp;""</f>
        <v>1781</v>
      </c>
      <c r="D180" t="s" s="456">
        <f>VLOOKUP($A180,'Questions'!$A$3:$L$333,11,0)&amp;""</f>
      </c>
      <c r="E180" t="s" s="456">
        <f>VLOOKUP($A180,'Questions'!$A$3:$L$333,12,0)&amp;""</f>
        <v>3199</v>
      </c>
      <c r="F180" t="s" s="456">
        <f>VLOOKUP($A180,'Institution Evaluation'!$A$56:$K$346,3,0)&amp;""</f>
        <v>3149</v>
      </c>
      <c r="G180" t="s" s="456">
        <f>VLOOKUP($A180,'Institution Evaluation'!$A$56:$K$346,7,0)&amp;""</f>
        <v>3143</v>
      </c>
      <c r="H180" t="s" s="456">
        <f>VLOOKUP($A180,'Institution Evaluation'!$A$56:$K$346,8,0)&amp;""</f>
      </c>
      <c r="I180" t="s" s="456">
        <f>VLOOKUP($A180,'Institution Evaluation'!$A$56:$K$346,9,0)&amp;""</f>
        <v>3146</v>
      </c>
      <c r="J180" t="s" s="456">
        <f>VLOOKUP($A180,'Institution Evaluation'!$A$56:$K$346,10,0)&amp;""</f>
      </c>
      <c r="K180" s="457">
        <f>IF($I180="Critical Importance",20,IF($I180="Minor Importance",5,10))</f>
        <v>5</v>
      </c>
      <c r="L180" s="458">
        <f>IF($E180="Not Scored","N/A",IF(AND($D180='Auto Responses'!$J$27,$H180=""),"N/A",IF(AND($D180='Auto Responses'!$J$27,$H180='Auto Responses'!$J$7),1,IF(AND($D180='Auto Responses'!$J$27,$H180='Auto Responses'!$J$8),0,IF(OR($F180=$G180,$H180='Auto Responses'!$J$7),1,0)))))</f>
        <v>0</v>
      </c>
      <c r="M180" t="s" s="456">
        <f>VLOOKUP($A180,'Institution Evaluation'!$A$56:$K$346,10,0)&amp;""</f>
      </c>
      <c r="N180" s="457">
        <f>IF($J180="Critical Importance",1,IF(AND($J180="",$I180="Critical Importance"),1,0))</f>
        <v>0</v>
      </c>
      <c r="O180" s="457">
        <f>IF(OR($F$17="No",$E180="Not Scored"),"N/A",IF($J180="",$K180,IF($J180="Minor Importance",5,IF($J180="Standard Importance",10,IF($J180="Critical Importance",20,0)))))</f>
        <v>5</v>
      </c>
      <c r="P180" s="457">
        <f>IF(OR($O180="N/A",$L180="N/A"),"N/A",$O180*$L180)</f>
        <v>0</v>
      </c>
      <c r="Q180" s="458">
        <f>IF(M180="TRUE",1,0)</f>
        <v>0</v>
      </c>
      <c r="R180" s="458">
        <f>R179+Q180</f>
        <v>0</v>
      </c>
      <c r="S180" s="458">
        <f>IF(Q180=0,0,R180)</f>
        <v>0</v>
      </c>
      <c r="T180" s="458">
        <f>IF(N180=1,1,0)</f>
        <v>0</v>
      </c>
      <c r="U180" s="458">
        <f>U179+T180</f>
        <v>54</v>
      </c>
      <c r="V180" s="458">
        <f>IF(T180=0,0,U180)</f>
        <v>0</v>
      </c>
      <c r="W180" s="160"/>
    </row>
    <row r="181" ht="57" customHeight="1">
      <c r="A181" t="s" s="456">
        <f>'Questions'!$A181</f>
        <v>1276</v>
      </c>
      <c r="B181" t="s" s="456">
        <f>LEFT(A181,4)</f>
        <v>3289</v>
      </c>
      <c r="C181" t="s" s="456">
        <f>VLOOKUP($A181,'Questions'!$A$3:$L$333,2,0)&amp;""</f>
        <v>1783</v>
      </c>
      <c r="D181" t="s" s="456">
        <f>VLOOKUP($A181,'Questions'!$A$3:$L$333,11,0)&amp;""</f>
      </c>
      <c r="E181" t="s" s="456">
        <f>VLOOKUP($A181,'Questions'!$A$3:$L$333,12,0)&amp;""</f>
        <v>3199</v>
      </c>
      <c r="F181" t="s" s="456">
        <f>VLOOKUP($A181,'Institution Evaluation'!$A$56:$K$346,3,0)&amp;""</f>
        <v>3149</v>
      </c>
      <c r="G181" t="s" s="456">
        <f>VLOOKUP($A181,'Institution Evaluation'!$A$56:$K$346,7,0)&amp;""</f>
        <v>3143</v>
      </c>
      <c r="H181" t="s" s="456">
        <f>VLOOKUP($A181,'Institution Evaluation'!$A$56:$K$346,8,0)&amp;""</f>
      </c>
      <c r="I181" t="s" s="456">
        <f>VLOOKUP($A181,'Institution Evaluation'!$A$56:$K$346,9,0)&amp;""</f>
        <v>3144</v>
      </c>
      <c r="J181" t="s" s="456">
        <f>VLOOKUP($A181,'Institution Evaluation'!$A$56:$K$346,10,0)&amp;""</f>
      </c>
      <c r="K181" s="457">
        <f>IF($I181="Critical Importance",20,IF($I181="Minor Importance",5,10))</f>
        <v>20</v>
      </c>
      <c r="L181" s="458">
        <f>IF($E181="Not Scored","N/A",IF(AND($D181='Auto Responses'!$J$27,$H181=""),"N/A",IF(AND($D181='Auto Responses'!$J$27,$H181='Auto Responses'!$J$7),1,IF(AND($D181='Auto Responses'!$J$27,$H181='Auto Responses'!$J$8),0,IF(OR($F181=$G181,$H181='Auto Responses'!$J$7),1,0)))))</f>
        <v>0</v>
      </c>
      <c r="M181" t="s" s="456">
        <f>VLOOKUP($A181,'Institution Evaluation'!$A$56:$K$346,10,0)&amp;""</f>
      </c>
      <c r="N181" s="457">
        <f>IF($J181="Critical Importance",1,IF(AND($J181="",$I181="Critical Importance"),1,0))</f>
        <v>1</v>
      </c>
      <c r="O181" s="457">
        <f>IF(OR($F$17="No",$E181="Not Scored"),"N/A",IF($J181="",$K181,IF($J181="Minor Importance",5,IF($J181="Standard Importance",10,IF($J181="Critical Importance",20,0)))))</f>
        <v>20</v>
      </c>
      <c r="P181" s="457">
        <f>IF(OR($O181="N/A",$L181="N/A"),"N/A",$O181*$L181)</f>
        <v>0</v>
      </c>
      <c r="Q181" s="458">
        <f>IF(M181="TRUE",1,0)</f>
        <v>0</v>
      </c>
      <c r="R181" s="458">
        <f>R180+Q181</f>
        <v>0</v>
      </c>
      <c r="S181" s="458">
        <f>IF(Q181=0,0,R181)</f>
        <v>0</v>
      </c>
      <c r="T181" s="458">
        <f>IF(N181=1,1,0)</f>
        <v>1</v>
      </c>
      <c r="U181" s="458">
        <f>U180+T181</f>
        <v>55</v>
      </c>
      <c r="V181" s="458">
        <f>IF(T181=0,0,U181)</f>
        <v>55</v>
      </c>
      <c r="W181" s="160"/>
    </row>
    <row r="182" ht="57" customHeight="1">
      <c r="A182" t="s" s="456">
        <f>'Questions'!$A182</f>
        <v>1277</v>
      </c>
      <c r="B182" t="s" s="456">
        <f>LEFT(A182,4)</f>
        <v>3289</v>
      </c>
      <c r="C182" t="s" s="456">
        <f>VLOOKUP($A182,'Questions'!$A$3:$L$333,2,0)&amp;""</f>
        <v>1786</v>
      </c>
      <c r="D182" t="s" s="456">
        <f>VLOOKUP($A182,'Questions'!$A$3:$L$333,11,0)&amp;""</f>
      </c>
      <c r="E182" t="s" s="456">
        <f>VLOOKUP($A182,'Questions'!$A$3:$L$333,12,0)&amp;""</f>
        <v>3199</v>
      </c>
      <c r="F182" t="s" s="456">
        <f>VLOOKUP($A182,'Institution Evaluation'!$A$56:$K$346,3,0)&amp;""</f>
        <v>3143</v>
      </c>
      <c r="G182" t="s" s="456">
        <f>VLOOKUP($A182,'Institution Evaluation'!$A$56:$K$346,7,0)&amp;""</f>
        <v>3143</v>
      </c>
      <c r="H182" t="s" s="456">
        <f>VLOOKUP($A182,'Institution Evaluation'!$A$56:$K$346,8,0)&amp;""</f>
      </c>
      <c r="I182" t="s" s="456">
        <f>VLOOKUP($A182,'Institution Evaluation'!$A$56:$K$346,9,0)&amp;""</f>
        <v>3144</v>
      </c>
      <c r="J182" t="s" s="456">
        <f>VLOOKUP($A182,'Institution Evaluation'!$A$56:$K$346,10,0)&amp;""</f>
      </c>
      <c r="K182" s="457">
        <f>IF($I182="Critical Importance",20,IF($I182="Minor Importance",5,10))</f>
        <v>20</v>
      </c>
      <c r="L182" s="458">
        <f>IF($E182="Not Scored","N/A",IF(AND($D182='Auto Responses'!$J$27,$H182=""),"N/A",IF(AND($D182='Auto Responses'!$J$27,$H182='Auto Responses'!$J$7),1,IF(AND($D182='Auto Responses'!$J$27,$H182='Auto Responses'!$J$8),0,IF(OR($F182=$G182,$H182='Auto Responses'!$J$7),1,0)))))</f>
        <v>1</v>
      </c>
      <c r="M182" t="s" s="456">
        <f>VLOOKUP($A182,'Institution Evaluation'!$A$56:$K$346,10,0)&amp;""</f>
      </c>
      <c r="N182" s="457">
        <f>IF($J182="Critical Importance",1,IF(AND($J182="",$I182="Critical Importance"),1,0))</f>
        <v>1</v>
      </c>
      <c r="O182" s="457">
        <f>IF(OR($F$17="No",$E182="Not Scored"),"N/A",IF($J182="",$K182,IF($J182="Minor Importance",5,IF($J182="Standard Importance",10,IF($J182="Critical Importance",20,0)))))</f>
        <v>20</v>
      </c>
      <c r="P182" s="457">
        <f>IF(OR($O182="N/A",$L182="N/A"),"N/A",$O182*$L182)</f>
        <v>20</v>
      </c>
      <c r="Q182" s="458">
        <f>IF(M182="TRUE",1,0)</f>
        <v>0</v>
      </c>
      <c r="R182" s="458">
        <f>R181+Q182</f>
        <v>0</v>
      </c>
      <c r="S182" s="458">
        <f>IF(Q182=0,0,R182)</f>
        <v>0</v>
      </c>
      <c r="T182" s="458">
        <f>IF(N182=1,1,0)</f>
        <v>1</v>
      </c>
      <c r="U182" s="458">
        <f>U181+T182</f>
        <v>56</v>
      </c>
      <c r="V182" s="458">
        <f>IF(T182=0,0,U182)</f>
        <v>56</v>
      </c>
      <c r="W182" s="160"/>
    </row>
    <row r="183" ht="57" customHeight="1">
      <c r="A183" t="s" s="456">
        <f>'Questions'!$A183</f>
        <v>1278</v>
      </c>
      <c r="B183" t="s" s="456">
        <f>LEFT(A183,4)</f>
        <v>3289</v>
      </c>
      <c r="C183" t="s" s="456">
        <f>VLOOKUP($A183,'Questions'!$A$3:$L$333,2,0)&amp;""</f>
        <v>1789</v>
      </c>
      <c r="D183" t="s" s="456">
        <f>VLOOKUP($A183,'Questions'!$A$3:$L$333,11,0)&amp;""</f>
      </c>
      <c r="E183" t="s" s="456">
        <f>VLOOKUP($A183,'Questions'!$A$3:$L$333,12,0)&amp;""</f>
        <v>3199</v>
      </c>
      <c r="F183" t="s" s="456">
        <f>VLOOKUP($A183,'Institution Evaluation'!$A$56:$K$346,3,0)&amp;""</f>
        <v>3149</v>
      </c>
      <c r="G183" t="s" s="456">
        <f>VLOOKUP($A183,'Institution Evaluation'!$A$56:$K$346,7,0)&amp;""</f>
        <v>3143</v>
      </c>
      <c r="H183" t="s" s="456">
        <f>VLOOKUP($A183,'Institution Evaluation'!$A$56:$K$346,8,0)&amp;""</f>
      </c>
      <c r="I183" t="s" s="456">
        <f>VLOOKUP($A183,'Institution Evaluation'!$A$56:$K$346,9,0)&amp;""</f>
        <v>3144</v>
      </c>
      <c r="J183" t="s" s="456">
        <f>VLOOKUP($A183,'Institution Evaluation'!$A$56:$K$346,10,0)&amp;""</f>
      </c>
      <c r="K183" s="457">
        <f>IF($I183="Critical Importance",20,IF($I183="Minor Importance",5,10))</f>
        <v>20</v>
      </c>
      <c r="L183" s="458">
        <f>IF($E183="Not Scored","N/A",IF(AND($D183='Auto Responses'!$J$27,$H183=""),"N/A",IF(AND($D183='Auto Responses'!$J$27,$H183='Auto Responses'!$J$7),1,IF(AND($D183='Auto Responses'!$J$27,$H183='Auto Responses'!$J$8),0,IF(OR($F183=$G183,$H183='Auto Responses'!$J$7),1,0)))))</f>
        <v>0</v>
      </c>
      <c r="M183" t="s" s="456">
        <f>VLOOKUP($A183,'Institution Evaluation'!$A$56:$K$346,10,0)&amp;""</f>
      </c>
      <c r="N183" s="457">
        <f>IF($J183="Critical Importance",1,IF(AND($J183="",$I183="Critical Importance"),1,0))</f>
        <v>1</v>
      </c>
      <c r="O183" s="457">
        <f>IF(OR($F$17="No",$E183="Not Scored"),"N/A",IF($J183="",$K183,IF($J183="Minor Importance",5,IF($J183="Standard Importance",10,IF($J183="Critical Importance",20,0)))))</f>
        <v>20</v>
      </c>
      <c r="P183" s="457">
        <f>IF(OR($O183="N/A",$L183="N/A"),"N/A",$O183*$L183)</f>
        <v>0</v>
      </c>
      <c r="Q183" s="458">
        <f>IF(M183="TRUE",1,0)</f>
        <v>0</v>
      </c>
      <c r="R183" s="458">
        <f>R182+Q183</f>
        <v>0</v>
      </c>
      <c r="S183" s="458">
        <f>IF(Q183=0,0,R183)</f>
        <v>0</v>
      </c>
      <c r="T183" s="458">
        <f>IF(N183=1,1,0)</f>
        <v>1</v>
      </c>
      <c r="U183" s="458">
        <f>U182+T183</f>
        <v>57</v>
      </c>
      <c r="V183" s="458">
        <f>IF(T183=0,0,U183)</f>
        <v>57</v>
      </c>
      <c r="W183" s="160"/>
    </row>
    <row r="184" ht="57" customHeight="1">
      <c r="A184" t="s" s="456">
        <f>'Questions'!$A184</f>
        <v>3290</v>
      </c>
      <c r="B184" t="s" s="456">
        <f>LEFT(A184,4)</f>
        <v>3289</v>
      </c>
      <c r="C184" t="s" s="456">
        <f>VLOOKUP($A184,'Questions'!$A$3:$L$333,2,0)&amp;""</f>
        <v>1792</v>
      </c>
      <c r="D184" t="s" s="456">
        <f>VLOOKUP($A184,'Questions'!$A$3:$L$333,11,0)&amp;""</f>
      </c>
      <c r="E184" t="s" s="456">
        <f>VLOOKUP($A184,'Questions'!$A$3:$L$333,12,0)&amp;""</f>
        <v>3199</v>
      </c>
      <c r="F184" t="s" s="456">
        <f>VLOOKUP($A184,'Institution Evaluation'!$A$56:$K$346,3,0)&amp;""</f>
        <v>3149</v>
      </c>
      <c r="G184" t="s" s="456">
        <f>VLOOKUP($A184,'Institution Evaluation'!$A$56:$K$346,7,0)&amp;""</f>
        <v>3143</v>
      </c>
      <c r="H184" t="s" s="456">
        <f>VLOOKUP($A184,'Institution Evaluation'!$A$56:$K$346,8,0)&amp;""</f>
      </c>
      <c r="I184" t="s" s="456">
        <f>VLOOKUP($A184,'Institution Evaluation'!$A$56:$K$346,9,0)&amp;""</f>
        <v>3165</v>
      </c>
      <c r="J184" t="s" s="456">
        <f>VLOOKUP($A184,'Institution Evaluation'!$A$56:$K$346,10,0)&amp;""</f>
      </c>
      <c r="K184" s="457">
        <f>IF($I184="Critical Importance",20,IF($I184="Minor Importance",5,10))</f>
        <v>10</v>
      </c>
      <c r="L184" s="458">
        <f>IF($E184="Not Scored","N/A",IF(AND($D184='Auto Responses'!$J$27,$H184=""),"N/A",IF(AND($D184='Auto Responses'!$J$27,$H184='Auto Responses'!$J$7),1,IF(AND($D184='Auto Responses'!$J$27,$H184='Auto Responses'!$J$8),0,IF(OR($F184=$G184,$H184='Auto Responses'!$J$7),1,0)))))</f>
        <v>0</v>
      </c>
      <c r="M184" t="s" s="456">
        <f>VLOOKUP($A184,'Institution Evaluation'!$A$56:$K$346,10,0)&amp;""</f>
      </c>
      <c r="N184" s="457">
        <f>IF($J184="Critical Importance",1,IF(AND($J184="",$I184="Critical Importance"),1,0))</f>
        <v>0</v>
      </c>
      <c r="O184" s="457">
        <f>IF(OR($F$17="No",$E184="Not Scored"),"N/A",IF($J184="",$K184,IF($J184="Minor Importance",5,IF($J184="Standard Importance",10,IF($J184="Critical Importance",20,0)))))</f>
        <v>10</v>
      </c>
      <c r="P184" s="457">
        <f>IF(OR($O184="N/A",$L184="N/A"),"N/A",$O184*$L184)</f>
        <v>0</v>
      </c>
      <c r="Q184" s="458">
        <f>IF(M184="TRUE",1,0)</f>
        <v>0</v>
      </c>
      <c r="R184" s="458">
        <f>R183+Q184</f>
        <v>0</v>
      </c>
      <c r="S184" s="458">
        <f>IF(Q184=0,0,R184)</f>
        <v>0</v>
      </c>
      <c r="T184" s="458">
        <f>IF(N184=1,1,0)</f>
        <v>0</v>
      </c>
      <c r="U184" s="458">
        <f>U183+T184</f>
        <v>57</v>
      </c>
      <c r="V184" s="458">
        <f>IF(T184=0,0,U184)</f>
        <v>0</v>
      </c>
      <c r="W184" s="160"/>
    </row>
    <row r="185" ht="57" customHeight="1">
      <c r="A185" t="s" s="456">
        <f>'Questions'!$A185</f>
        <v>3291</v>
      </c>
      <c r="B185" t="s" s="456">
        <f>LEFT(A185,4)</f>
        <v>3289</v>
      </c>
      <c r="C185" t="s" s="456">
        <f>VLOOKUP($A185,'Questions'!$A$3:$L$333,2,0)&amp;""</f>
        <v>1795</v>
      </c>
      <c r="D185" t="s" s="456">
        <f>VLOOKUP($A185,'Questions'!$A$3:$L$333,11,0)&amp;""</f>
      </c>
      <c r="E185" t="s" s="456">
        <f>VLOOKUP($A185,'Questions'!$A$3:$L$333,12,0)&amp;""</f>
        <v>3199</v>
      </c>
      <c r="F185" t="s" s="456">
        <f>VLOOKUP($A185,'Institution Evaluation'!$A$56:$K$346,3,0)&amp;""</f>
        <v>3149</v>
      </c>
      <c r="G185" t="s" s="456">
        <f>VLOOKUP($A185,'Institution Evaluation'!$A$56:$K$346,7,0)&amp;""</f>
        <v>3143</v>
      </c>
      <c r="H185" t="s" s="456">
        <f>VLOOKUP($A185,'Institution Evaluation'!$A$56:$K$346,8,0)&amp;""</f>
      </c>
      <c r="I185" t="s" s="456">
        <f>VLOOKUP($A185,'Institution Evaluation'!$A$56:$K$346,9,0)&amp;""</f>
        <v>3165</v>
      </c>
      <c r="J185" t="s" s="456">
        <f>VLOOKUP($A185,'Institution Evaluation'!$A$56:$K$346,10,0)&amp;""</f>
      </c>
      <c r="K185" s="457">
        <f>IF($I185="Critical Importance",20,IF($I185="Minor Importance",5,10))</f>
        <v>10</v>
      </c>
      <c r="L185" s="458">
        <f>IF($E185="Not Scored","N/A",IF(AND($D185='Auto Responses'!$J$27,$H185=""),"N/A",IF(AND($D185='Auto Responses'!$J$27,$H185='Auto Responses'!$J$7),1,IF(AND($D185='Auto Responses'!$J$27,$H185='Auto Responses'!$J$8),0,IF(OR($F185=$G185,$H185='Auto Responses'!$J$7),1,0)))))</f>
        <v>0</v>
      </c>
      <c r="M185" t="s" s="456">
        <f>VLOOKUP($A185,'Institution Evaluation'!$A$56:$K$346,10,0)&amp;""</f>
      </c>
      <c r="N185" s="457">
        <f>IF($J185="Critical Importance",1,IF(AND($J185="",$I185="Critical Importance"),1,0))</f>
        <v>0</v>
      </c>
      <c r="O185" s="457">
        <f>IF(OR($F$17="No",$E185="Not Scored"),"N/A",IF($J185="",$K185,IF($J185="Minor Importance",5,IF($J185="Standard Importance",10,IF($J185="Critical Importance",20,0)))))</f>
        <v>10</v>
      </c>
      <c r="P185" s="457">
        <f>IF(OR($O185="N/A",$L185="N/A"),"N/A",$O185*$L185)</f>
        <v>0</v>
      </c>
      <c r="Q185" s="458">
        <f>IF(M185="TRUE",1,0)</f>
        <v>0</v>
      </c>
      <c r="R185" s="458">
        <f>R184+Q185</f>
        <v>0</v>
      </c>
      <c r="S185" s="458">
        <f>IF(Q185=0,0,R185)</f>
        <v>0</v>
      </c>
      <c r="T185" s="458">
        <f>IF(N185=1,1,0)</f>
        <v>0</v>
      </c>
      <c r="U185" s="458">
        <f>U184+T185</f>
        <v>57</v>
      </c>
      <c r="V185" s="458">
        <f>IF(T185=0,0,U185)</f>
        <v>0</v>
      </c>
      <c r="W185" s="160"/>
    </row>
    <row r="186" ht="57" customHeight="1">
      <c r="A186" t="s" s="456">
        <f>'Questions'!$A186</f>
        <v>3292</v>
      </c>
      <c r="B186" t="s" s="456">
        <f>LEFT(A186,4)</f>
        <v>3289</v>
      </c>
      <c r="C186" t="s" s="456">
        <f>VLOOKUP($A186,'Questions'!$A$3:$L$333,2,0)&amp;""</f>
        <v>1798</v>
      </c>
      <c r="D186" t="s" s="456">
        <f>VLOOKUP($A186,'Questions'!$A$3:$L$333,11,0)&amp;""</f>
      </c>
      <c r="E186" t="s" s="456">
        <f>VLOOKUP($A186,'Questions'!$A$3:$L$333,12,0)&amp;""</f>
        <v>3199</v>
      </c>
      <c r="F186" t="s" s="456">
        <f>VLOOKUP($A186,'Institution Evaluation'!$A$56:$K$346,3,0)&amp;""</f>
        <v>3149</v>
      </c>
      <c r="G186" t="s" s="456">
        <f>VLOOKUP($A186,'Institution Evaluation'!$A$56:$K$346,7,0)&amp;""</f>
        <v>3143</v>
      </c>
      <c r="H186" t="s" s="456">
        <f>VLOOKUP($A186,'Institution Evaluation'!$A$56:$K$346,8,0)&amp;""</f>
      </c>
      <c r="I186" t="s" s="456">
        <f>VLOOKUP($A186,'Institution Evaluation'!$A$56:$K$346,9,0)&amp;""</f>
        <v>3146</v>
      </c>
      <c r="J186" t="s" s="456">
        <f>VLOOKUP($A186,'Institution Evaluation'!$A$56:$K$346,10,0)&amp;""</f>
      </c>
      <c r="K186" s="457">
        <f>IF($I186="Critical Importance",20,IF($I186="Minor Importance",5,10))</f>
        <v>5</v>
      </c>
      <c r="L186" s="458">
        <f>IF($E186="Not Scored","N/A",IF(AND($D186='Auto Responses'!$J$27,$H186=""),"N/A",IF(AND($D186='Auto Responses'!$J$27,$H186='Auto Responses'!$J$7),1,IF(AND($D186='Auto Responses'!$J$27,$H186='Auto Responses'!$J$8),0,IF(OR($F186=$G186,$H186='Auto Responses'!$J$7),1,0)))))</f>
        <v>0</v>
      </c>
      <c r="M186" t="s" s="456">
        <f>VLOOKUP($A186,'Institution Evaluation'!$A$56:$K$346,10,0)&amp;""</f>
      </c>
      <c r="N186" s="457">
        <f>IF($J186="Critical Importance",1,IF(AND($J186="",$I186="Critical Importance"),1,0))</f>
        <v>0</v>
      </c>
      <c r="O186" s="457">
        <f>IF(OR($F$17="No",$E186="Not Scored"),"N/A",IF($J186="",$K186,IF($J186="Minor Importance",5,IF($J186="Standard Importance",10,IF($J186="Critical Importance",20,0)))))</f>
        <v>5</v>
      </c>
      <c r="P186" s="457">
        <f>IF(OR($O186="N/A",$L186="N/A"),"N/A",$O186*$L186)</f>
        <v>0</v>
      </c>
      <c r="Q186" s="458">
        <f>IF(M186="TRUE",1,0)</f>
        <v>0</v>
      </c>
      <c r="R186" s="458">
        <f>R185+Q186</f>
        <v>0</v>
      </c>
      <c r="S186" s="458">
        <f>IF(Q186=0,0,R186)</f>
        <v>0</v>
      </c>
      <c r="T186" s="458">
        <f>IF(N186=1,1,0)</f>
        <v>0</v>
      </c>
      <c r="U186" s="458">
        <f>U185+T186</f>
        <v>57</v>
      </c>
      <c r="V186" s="458">
        <f>IF(T186=0,0,U186)</f>
        <v>0</v>
      </c>
      <c r="W186" s="160"/>
    </row>
    <row r="187" ht="57" customHeight="1">
      <c r="A187" t="s" s="456">
        <f>'Questions'!$A187</f>
        <v>1279</v>
      </c>
      <c r="B187" t="s" s="456">
        <f>LEFT(A187,4)</f>
        <v>3293</v>
      </c>
      <c r="C187" t="s" s="456">
        <f>VLOOKUP($A187,'Questions'!$A$3:$L$333,2,0)&amp;""</f>
        <v>1801</v>
      </c>
      <c r="D187" t="s" s="456">
        <f>VLOOKUP($A187,'Questions'!$A$3:$L$333,11,0)&amp;""</f>
      </c>
      <c r="E187" t="s" s="456">
        <f>VLOOKUP($A187,'Questions'!$A$3:$L$333,12,0)&amp;""</f>
        <v>3294</v>
      </c>
      <c r="F187" t="s" s="456">
        <f>VLOOKUP($A187,'Institution Evaluation'!$A$56:$K$346,3,0)&amp;""</f>
      </c>
      <c r="G187" t="s" s="456">
        <f>VLOOKUP($A187,'Institution Evaluation'!$A$56:$K$346,7,0)&amp;""</f>
        <v>3143</v>
      </c>
      <c r="H187" t="s" s="456">
        <f>VLOOKUP($A187,'Institution Evaluation'!$A$56:$K$346,8,0)&amp;""</f>
      </c>
      <c r="I187" t="s" s="456">
        <f>VLOOKUP($A187,'Institution Evaluation'!$A$56:$K$346,9,0)&amp;""</f>
        <v>3144</v>
      </c>
      <c r="J187" t="s" s="456">
        <f>VLOOKUP($A187,'Institution Evaluation'!$A$56:$K$346,10,0)&amp;""</f>
      </c>
      <c r="K187" s="457">
        <f>IF($I187="Critical Importance",20,IF($I187="Minor Importance",5,10))</f>
        <v>20</v>
      </c>
      <c r="L187" s="458">
        <f>IF($E187="Not Scored","N/A",IF(AND($D187='Auto Responses'!$J$27,$H187=""),"N/A",IF(AND($D187='Auto Responses'!$J$27,$H187='Auto Responses'!$J$7),1,IF(AND($D187='Auto Responses'!$J$27,$H187='Auto Responses'!$J$8),0,IF(OR($F187=$G187,$H187='Auto Responses'!$J$7),1,0)))))</f>
        <v>0</v>
      </c>
      <c r="M187" t="s" s="456">
        <f>VLOOKUP($A187,'Institution Evaluation'!$A$56:$K$346,10,0)&amp;""</f>
      </c>
      <c r="N187" s="457">
        <f>IF($J187="Critical Importance",1,IF(AND($J187="",$I187="Critical Importance"),1,0))</f>
        <v>1</v>
      </c>
      <c r="O187" t="s" s="456">
        <f>IF(OR($F$21="No",$E187="Not Scored"),"N/A",IF($J187="",$K187,IF($J187="Minor Importance",5,IF($J187="Standard Importance",10,IF($J187="Critical Importance",20,0)))))</f>
        <v>148</v>
      </c>
      <c r="P187" t="s" s="456">
        <f>IF(OR($O187="N/A",$L187="N/A"),"N/A",$O187*$L187)</f>
        <v>148</v>
      </c>
      <c r="Q187" s="458">
        <f>IF(M187="TRUE",1,0)</f>
        <v>0</v>
      </c>
      <c r="R187" s="458">
        <f>R186+Q187</f>
        <v>0</v>
      </c>
      <c r="S187" s="458">
        <f>IF(Q187=0,0,R187)</f>
        <v>0</v>
      </c>
      <c r="T187" s="458">
        <f>IF(N187=1,1,0)</f>
        <v>1</v>
      </c>
      <c r="U187" s="458">
        <f>U186+T187</f>
        <v>58</v>
      </c>
      <c r="V187" s="458">
        <f>IF(T187=0,0,U187)</f>
        <v>58</v>
      </c>
      <c r="W187" s="160"/>
    </row>
    <row r="188" ht="57" customHeight="1">
      <c r="A188" t="s" s="456">
        <f>'Questions'!$A188</f>
        <v>1280</v>
      </c>
      <c r="B188" t="s" s="456">
        <f>LEFT(A188,4)</f>
        <v>3293</v>
      </c>
      <c r="C188" t="s" s="456">
        <f>VLOOKUP($A188,'Questions'!$A$3:$L$333,2,0)&amp;""</f>
        <v>1804</v>
      </c>
      <c r="D188" t="s" s="456">
        <f>VLOOKUP($A188,'Questions'!$A$3:$L$333,11,0)&amp;""</f>
      </c>
      <c r="E188" t="s" s="456">
        <f>VLOOKUP($A188,'Questions'!$A$3:$L$333,12,0)&amp;""</f>
        <v>3294</v>
      </c>
      <c r="F188" t="s" s="456">
        <f>VLOOKUP($A188,'Institution Evaluation'!$A$56:$K$346,3,0)&amp;""</f>
      </c>
      <c r="G188" t="s" s="456">
        <f>VLOOKUP($A188,'Institution Evaluation'!$A$56:$K$346,7,0)&amp;""</f>
        <v>3143</v>
      </c>
      <c r="H188" t="s" s="456">
        <f>VLOOKUP($A188,'Institution Evaluation'!$A$56:$K$346,8,0)&amp;""</f>
      </c>
      <c r="I188" t="s" s="456">
        <f>VLOOKUP($A188,'Institution Evaluation'!$A$56:$K$346,9,0)&amp;""</f>
        <v>3144</v>
      </c>
      <c r="J188" t="s" s="456">
        <f>VLOOKUP($A188,'Institution Evaluation'!$A$56:$K$346,10,0)&amp;""</f>
      </c>
      <c r="K188" s="457">
        <f>IF($I188="Critical Importance",20,IF($I188="Minor Importance",5,10))</f>
        <v>20</v>
      </c>
      <c r="L188" s="458">
        <f>IF($E188="Not Scored","N/A",IF(AND($D188='Auto Responses'!$J$27,$H188=""),"N/A",IF(AND($D188='Auto Responses'!$J$27,$H188='Auto Responses'!$J$7),1,IF(AND($D188='Auto Responses'!$J$27,$H188='Auto Responses'!$J$8),0,IF(OR($F188=$G188,$H188='Auto Responses'!$J$7),1,0)))))</f>
        <v>0</v>
      </c>
      <c r="M188" t="s" s="456">
        <f>VLOOKUP($A188,'Institution Evaluation'!$A$56:$K$346,10,0)&amp;""</f>
      </c>
      <c r="N188" s="457">
        <f>IF($J188="Critical Importance",1,IF(AND($J188="",$I188="Critical Importance"),1,0))</f>
        <v>1</v>
      </c>
      <c r="O188" t="s" s="456">
        <f>IF(OR($F$21="No",$E188="Not Scored"),"N/A",IF($J188="",$K188,IF($J188="Minor Importance",5,IF($J188="Standard Importance",10,IF($J188="Critical Importance",20,0)))))</f>
        <v>148</v>
      </c>
      <c r="P188" t="s" s="456">
        <f>IF(OR($O188="N/A",$L188="N/A"),"N/A",$O188*$L188)</f>
        <v>148</v>
      </c>
      <c r="Q188" s="458">
        <f>IF(M188="TRUE",1,0)</f>
        <v>0</v>
      </c>
      <c r="R188" s="458">
        <f>R187+Q188</f>
        <v>0</v>
      </c>
      <c r="S188" s="458">
        <f>IF(Q188=0,0,R188)</f>
        <v>0</v>
      </c>
      <c r="T188" s="458">
        <f>IF(N188=1,1,0)</f>
        <v>1</v>
      </c>
      <c r="U188" s="458">
        <f>U187+T188</f>
        <v>59</v>
      </c>
      <c r="V188" s="458">
        <f>IF(T188=0,0,U188)</f>
        <v>59</v>
      </c>
      <c r="W188" s="160"/>
    </row>
    <row r="189" ht="57" customHeight="1">
      <c r="A189" t="s" s="456">
        <f>'Questions'!$A189</f>
        <v>1281</v>
      </c>
      <c r="B189" t="s" s="456">
        <f>LEFT(A189,4)</f>
        <v>3293</v>
      </c>
      <c r="C189" t="s" s="456">
        <f>VLOOKUP($A189,'Questions'!$A$3:$L$333,2,0)&amp;""</f>
        <v>1805</v>
      </c>
      <c r="D189" t="s" s="456">
        <f>VLOOKUP($A189,'Questions'!$A$3:$L$333,11,0)&amp;""</f>
      </c>
      <c r="E189" t="s" s="456">
        <f>VLOOKUP($A189,'Questions'!$A$3:$L$333,12,0)&amp;""</f>
        <v>3294</v>
      </c>
      <c r="F189" t="s" s="456">
        <f>VLOOKUP($A189,'Institution Evaluation'!$A$56:$K$346,3,0)&amp;""</f>
      </c>
      <c r="G189" t="s" s="456">
        <f>VLOOKUP($A189,'Institution Evaluation'!$A$56:$K$346,7,0)&amp;""</f>
        <v>3143</v>
      </c>
      <c r="H189" t="s" s="456">
        <f>VLOOKUP($A189,'Institution Evaluation'!$A$56:$K$346,8,0)&amp;""</f>
      </c>
      <c r="I189" t="s" s="456">
        <f>VLOOKUP($A189,'Institution Evaluation'!$A$56:$K$346,9,0)&amp;""</f>
        <v>3144</v>
      </c>
      <c r="J189" t="s" s="456">
        <f>VLOOKUP($A189,'Institution Evaluation'!$A$56:$K$346,10,0)&amp;""</f>
      </c>
      <c r="K189" s="457">
        <f>IF($I189="Critical Importance",20,IF($I189="Minor Importance",5,10))</f>
        <v>20</v>
      </c>
      <c r="L189" s="458">
        <f>IF($E189="Not Scored","N/A",IF(AND($D189='Auto Responses'!$J$27,$H189=""),"N/A",IF(AND($D189='Auto Responses'!$J$27,$H189='Auto Responses'!$J$7),1,IF(AND($D189='Auto Responses'!$J$27,$H189='Auto Responses'!$J$8),0,IF(OR($F189=$G189,$H189='Auto Responses'!$J$7),1,0)))))</f>
        <v>0</v>
      </c>
      <c r="M189" t="s" s="456">
        <f>VLOOKUP($A189,'Institution Evaluation'!$A$56:$K$346,10,0)&amp;""</f>
      </c>
      <c r="N189" s="457">
        <f>IF($J189="Critical Importance",1,IF(AND($J189="",$I189="Critical Importance"),1,0))</f>
        <v>1</v>
      </c>
      <c r="O189" t="s" s="456">
        <f>IF(OR($F$21="No",$E189="Not Scored"),"N/A",IF($J189="",$K189,IF($J189="Minor Importance",5,IF($J189="Standard Importance",10,IF($J189="Critical Importance",20,0)))))</f>
        <v>148</v>
      </c>
      <c r="P189" t="s" s="456">
        <f>IF(OR($O189="N/A",$L189="N/A"),"N/A",$O189*$L189)</f>
        <v>148</v>
      </c>
      <c r="Q189" s="458">
        <f>IF(M189="TRUE",1,0)</f>
        <v>0</v>
      </c>
      <c r="R189" s="458">
        <f>R188+Q189</f>
        <v>0</v>
      </c>
      <c r="S189" s="458">
        <f>IF(Q189=0,0,R189)</f>
        <v>0</v>
      </c>
      <c r="T189" s="458">
        <f>IF(N189=1,1,0)</f>
        <v>1</v>
      </c>
      <c r="U189" s="458">
        <f>U188+T189</f>
        <v>60</v>
      </c>
      <c r="V189" s="458">
        <f>IF(T189=0,0,U189)</f>
        <v>60</v>
      </c>
      <c r="W189" s="160"/>
    </row>
    <row r="190" ht="57" customHeight="1">
      <c r="A190" t="s" s="456">
        <f>'Questions'!$A190</f>
        <v>1282</v>
      </c>
      <c r="B190" t="s" s="456">
        <f>LEFT(A190,4)</f>
        <v>3293</v>
      </c>
      <c r="C190" t="s" s="456">
        <f>VLOOKUP($A190,'Questions'!$A$3:$L$333,2,0)&amp;""</f>
        <v>1806</v>
      </c>
      <c r="D190" t="s" s="456">
        <f>VLOOKUP($A190,'Questions'!$A$3:$L$333,11,0)&amp;""</f>
      </c>
      <c r="E190" t="s" s="456">
        <f>VLOOKUP($A190,'Questions'!$A$3:$L$333,12,0)&amp;""</f>
        <v>3294</v>
      </c>
      <c r="F190" t="s" s="456">
        <f>VLOOKUP($A190,'Institution Evaluation'!$A$56:$K$346,3,0)&amp;""</f>
      </c>
      <c r="G190" t="s" s="456">
        <f>VLOOKUP($A190,'Institution Evaluation'!$A$56:$K$346,7,0)&amp;""</f>
        <v>3143</v>
      </c>
      <c r="H190" t="s" s="456">
        <f>VLOOKUP($A190,'Institution Evaluation'!$A$56:$K$346,8,0)&amp;""</f>
      </c>
      <c r="I190" t="s" s="456">
        <f>VLOOKUP($A190,'Institution Evaluation'!$A$56:$K$346,9,0)&amp;""</f>
        <v>3144</v>
      </c>
      <c r="J190" t="s" s="456">
        <f>VLOOKUP($A190,'Institution Evaluation'!$A$56:$K$346,10,0)&amp;""</f>
      </c>
      <c r="K190" s="457">
        <f>IF($I190="Critical Importance",20,IF($I190="Minor Importance",5,10))</f>
        <v>20</v>
      </c>
      <c r="L190" s="458">
        <f>IF($E190="Not Scored","N/A",IF(AND($D190='Auto Responses'!$J$27,$H190=""),"N/A",IF(AND($D190='Auto Responses'!$J$27,$H190='Auto Responses'!$J$7),1,IF(AND($D190='Auto Responses'!$J$27,$H190='Auto Responses'!$J$8),0,IF(OR($F190=$G190,$H190='Auto Responses'!$J$7),1,0)))))</f>
        <v>0</v>
      </c>
      <c r="M190" t="s" s="456">
        <f>VLOOKUP($A190,'Institution Evaluation'!$A$56:$K$346,10,0)&amp;""</f>
      </c>
      <c r="N190" s="457">
        <f>IF($J190="Critical Importance",1,IF(AND($J190="",$I190="Critical Importance"),1,0))</f>
        <v>1</v>
      </c>
      <c r="O190" t="s" s="456">
        <f>IF(OR($F$21="No",$E190="Not Scored"),"N/A",IF($J190="",$K190,IF($J190="Minor Importance",5,IF($J190="Standard Importance",10,IF($J190="Critical Importance",20,0)))))</f>
        <v>148</v>
      </c>
      <c r="P190" t="s" s="456">
        <f>IF(OR($O190="N/A",$L190="N/A"),"N/A",$O190*$L190)</f>
        <v>148</v>
      </c>
      <c r="Q190" s="458">
        <f>IF(M190="TRUE",1,0)</f>
        <v>0</v>
      </c>
      <c r="R190" s="458">
        <f>R189+Q190</f>
        <v>0</v>
      </c>
      <c r="S190" s="458">
        <f>IF(Q190=0,0,R190)</f>
        <v>0</v>
      </c>
      <c r="T190" s="458">
        <f>IF(N190=1,1,0)</f>
        <v>1</v>
      </c>
      <c r="U190" s="458">
        <f>U189+T190</f>
        <v>61</v>
      </c>
      <c r="V190" s="458">
        <f>IF(T190=0,0,U190)</f>
        <v>61</v>
      </c>
      <c r="W190" s="160"/>
    </row>
    <row r="191" ht="57" customHeight="1">
      <c r="A191" t="s" s="456">
        <f>'Questions'!$A191</f>
        <v>3295</v>
      </c>
      <c r="B191" t="s" s="456">
        <f>LEFT(A191,4)</f>
        <v>3293</v>
      </c>
      <c r="C191" t="s" s="456">
        <f>VLOOKUP($A191,'Questions'!$A$3:$L$333,2,0)&amp;""</f>
        <v>1807</v>
      </c>
      <c r="D191" t="s" s="456">
        <f>VLOOKUP($A191,'Questions'!$A$3:$L$333,11,0)&amp;""</f>
      </c>
      <c r="E191" t="s" s="456">
        <f>VLOOKUP($A191,'Questions'!$A$3:$L$333,12,0)&amp;""</f>
        <v>3294</v>
      </c>
      <c r="F191" t="s" s="456">
        <f>VLOOKUP($A191,'Institution Evaluation'!$A$56:$K$346,3,0)&amp;""</f>
      </c>
      <c r="G191" t="s" s="456">
        <f>VLOOKUP($A191,'Institution Evaluation'!$A$56:$K$346,7,0)&amp;""</f>
        <v>3143</v>
      </c>
      <c r="H191" t="s" s="456">
        <f>VLOOKUP($A191,'Institution Evaluation'!$A$56:$K$346,8,0)&amp;""</f>
      </c>
      <c r="I191" t="s" s="456">
        <f>VLOOKUP($A191,'Institution Evaluation'!$A$56:$K$346,9,0)&amp;""</f>
        <v>3165</v>
      </c>
      <c r="J191" t="s" s="456">
        <f>VLOOKUP($A191,'Institution Evaluation'!$A$56:$K$346,10,0)&amp;""</f>
      </c>
      <c r="K191" s="457">
        <f>IF($I191="Critical Importance",20,IF($I191="Minor Importance",5,10))</f>
        <v>10</v>
      </c>
      <c r="L191" s="458">
        <f>IF($E191="Not Scored","N/A",IF(AND($D191='Auto Responses'!$J$27,$H191=""),"N/A",IF(AND($D191='Auto Responses'!$J$27,$H191='Auto Responses'!$J$7),1,IF(AND($D191='Auto Responses'!$J$27,$H191='Auto Responses'!$J$8),0,IF(OR($F191=$G191,$H191='Auto Responses'!$J$7),1,0)))))</f>
        <v>0</v>
      </c>
      <c r="M191" t="s" s="456">
        <f>VLOOKUP($A191,'Institution Evaluation'!$A$56:$K$346,10,0)&amp;""</f>
      </c>
      <c r="N191" s="457">
        <f>IF($J191="Critical Importance",1,IF(AND($J191="",$I191="Critical Importance"),1,0))</f>
        <v>0</v>
      </c>
      <c r="O191" t="s" s="456">
        <f>IF(OR($F$21="No",$E191="Not Scored"),"N/A",IF($J191="",$K191,IF($J191="Minor Importance",5,IF($J191="Standard Importance",10,IF($J191="Critical Importance",20,0)))))</f>
        <v>148</v>
      </c>
      <c r="P191" t="s" s="456">
        <f>IF(OR($O191="N/A",$L191="N/A"),"N/A",$O191*$L191)</f>
        <v>148</v>
      </c>
      <c r="Q191" s="458">
        <f>IF(M191="TRUE",1,0)</f>
        <v>0</v>
      </c>
      <c r="R191" s="458">
        <f>R190+Q191</f>
        <v>0</v>
      </c>
      <c r="S191" s="458">
        <f>IF(Q191=0,0,R191)</f>
        <v>0</v>
      </c>
      <c r="T191" s="458">
        <f>IF(N191=1,1,0)</f>
        <v>0</v>
      </c>
      <c r="U191" s="458">
        <f>U190+T191</f>
        <v>61</v>
      </c>
      <c r="V191" s="458">
        <f>IF(T191=0,0,U191)</f>
        <v>0</v>
      </c>
      <c r="W191" s="160"/>
    </row>
    <row r="192" ht="57" customHeight="1">
      <c r="A192" t="s" s="456">
        <f>'Questions'!$A192</f>
        <v>3296</v>
      </c>
      <c r="B192" t="s" s="456">
        <f>LEFT(A192,4)</f>
        <v>3293</v>
      </c>
      <c r="C192" t="s" s="456">
        <f>VLOOKUP($A192,'Questions'!$A$3:$L$333,2,0)&amp;""</f>
        <v>1808</v>
      </c>
      <c r="D192" t="s" s="456">
        <f>VLOOKUP($A192,'Questions'!$A$3:$L$333,11,0)&amp;""</f>
      </c>
      <c r="E192" t="s" s="456">
        <f>VLOOKUP($A192,'Questions'!$A$3:$L$333,12,0)&amp;""</f>
        <v>3294</v>
      </c>
      <c r="F192" t="s" s="456">
        <f>VLOOKUP($A192,'Institution Evaluation'!$A$56:$K$346,3,0)&amp;""</f>
      </c>
      <c r="G192" t="s" s="456">
        <f>VLOOKUP($A192,'Institution Evaluation'!$A$56:$K$346,7,0)&amp;""</f>
        <v>3143</v>
      </c>
      <c r="H192" t="s" s="456">
        <f>VLOOKUP($A192,'Institution Evaluation'!$A$56:$K$346,8,0)&amp;""</f>
      </c>
      <c r="I192" t="s" s="456">
        <f>VLOOKUP($A192,'Institution Evaluation'!$A$56:$K$346,9,0)&amp;""</f>
        <v>3165</v>
      </c>
      <c r="J192" t="s" s="456">
        <f>VLOOKUP($A192,'Institution Evaluation'!$A$56:$K$346,10,0)&amp;""</f>
      </c>
      <c r="K192" s="457">
        <f>IF($I192="Critical Importance",20,IF($I192="Minor Importance",5,10))</f>
        <v>10</v>
      </c>
      <c r="L192" s="458">
        <f>IF($E192="Not Scored","N/A",IF(AND($D192='Auto Responses'!$J$27,$H192=""),"N/A",IF(AND($D192='Auto Responses'!$J$27,$H192='Auto Responses'!$J$7),1,IF(AND($D192='Auto Responses'!$J$27,$H192='Auto Responses'!$J$8),0,IF(OR($F192=$G192,$H192='Auto Responses'!$J$7),1,0)))))</f>
        <v>0</v>
      </c>
      <c r="M192" t="s" s="456">
        <f>VLOOKUP($A192,'Institution Evaluation'!$A$56:$K$346,10,0)&amp;""</f>
      </c>
      <c r="N192" s="457">
        <f>IF($J192="Critical Importance",1,IF(AND($J192="",$I192="Critical Importance"),1,0))</f>
        <v>0</v>
      </c>
      <c r="O192" t="s" s="456">
        <f>IF(OR($F$21="No",$E192="Not Scored"),"N/A",IF($J192="",$K192,IF($J192="Minor Importance",5,IF($J192="Standard Importance",10,IF($J192="Critical Importance",20,0)))))</f>
        <v>148</v>
      </c>
      <c r="P192" t="s" s="456">
        <f>IF(OR($O192="N/A",$L192="N/A"),"N/A",$O192*$L192)</f>
        <v>148</v>
      </c>
      <c r="Q192" s="458">
        <f>IF(M192="TRUE",1,0)</f>
        <v>0</v>
      </c>
      <c r="R192" s="458">
        <f>R191+Q192</f>
        <v>0</v>
      </c>
      <c r="S192" s="458">
        <f>IF(Q192=0,0,R192)</f>
        <v>0</v>
      </c>
      <c r="T192" s="458">
        <f>IF(N192=1,1,0)</f>
        <v>0</v>
      </c>
      <c r="U192" s="458">
        <f>U191+T192</f>
        <v>61</v>
      </c>
      <c r="V192" s="458">
        <f>IF(T192=0,0,U192)</f>
        <v>0</v>
      </c>
      <c r="W192" s="160"/>
    </row>
    <row r="193" ht="57" customHeight="1">
      <c r="A193" t="s" s="456">
        <f>'Questions'!$A193</f>
        <v>3297</v>
      </c>
      <c r="B193" t="s" s="456">
        <f>LEFT(A193,4)</f>
        <v>3293</v>
      </c>
      <c r="C193" t="s" s="456">
        <f>VLOOKUP($A193,'Questions'!$A$3:$L$333,2,0)&amp;""</f>
        <v>1809</v>
      </c>
      <c r="D193" t="s" s="456">
        <f>VLOOKUP($A193,'Questions'!$A$3:$L$333,11,0)&amp;""</f>
      </c>
      <c r="E193" t="s" s="456">
        <f>VLOOKUP($A193,'Questions'!$A$3:$L$333,12,0)&amp;""</f>
        <v>3294</v>
      </c>
      <c r="F193" t="s" s="456">
        <f>VLOOKUP($A193,'Institution Evaluation'!$A$56:$K$346,3,0)&amp;""</f>
      </c>
      <c r="G193" t="s" s="456">
        <f>VLOOKUP($A193,'Institution Evaluation'!$A$56:$K$346,7,0)&amp;""</f>
        <v>3143</v>
      </c>
      <c r="H193" t="s" s="456">
        <f>VLOOKUP($A193,'Institution Evaluation'!$A$56:$K$346,8,0)&amp;""</f>
      </c>
      <c r="I193" t="s" s="456">
        <f>VLOOKUP($A193,'Institution Evaluation'!$A$56:$K$346,9,0)&amp;""</f>
        <v>3165</v>
      </c>
      <c r="J193" t="s" s="456">
        <f>VLOOKUP($A193,'Institution Evaluation'!$A$56:$K$346,10,0)&amp;""</f>
      </c>
      <c r="K193" s="457">
        <f>IF($I193="Critical Importance",20,IF($I193="Minor Importance",5,10))</f>
        <v>10</v>
      </c>
      <c r="L193" s="458">
        <f>IF($E193="Not Scored","N/A",IF(AND($D193='Auto Responses'!$J$27,$H193=""),"N/A",IF(AND($D193='Auto Responses'!$J$27,$H193='Auto Responses'!$J$7),1,IF(AND($D193='Auto Responses'!$J$27,$H193='Auto Responses'!$J$8),0,IF(OR($F193=$G193,$H193='Auto Responses'!$J$7),1,0)))))</f>
        <v>0</v>
      </c>
      <c r="M193" t="s" s="456">
        <f>VLOOKUP($A193,'Institution Evaluation'!$A$56:$K$346,10,0)&amp;""</f>
      </c>
      <c r="N193" s="457">
        <f>IF($J193="Critical Importance",1,IF(AND($J193="",$I193="Critical Importance"),1,0))</f>
        <v>0</v>
      </c>
      <c r="O193" t="s" s="456">
        <f>IF(OR($F$21="No",$E193="Not Scored"),"N/A",IF($J193="",$K193,IF($J193="Minor Importance",5,IF($J193="Standard Importance",10,IF($J193="Critical Importance",20,0)))))</f>
        <v>148</v>
      </c>
      <c r="P193" t="s" s="456">
        <f>IF(OR($O193="N/A",$L193="N/A"),"N/A",$O193*$L193)</f>
        <v>148</v>
      </c>
      <c r="Q193" s="458">
        <f>IF(M193="TRUE",1,0)</f>
        <v>0</v>
      </c>
      <c r="R193" s="458">
        <f>R192+Q193</f>
        <v>0</v>
      </c>
      <c r="S193" s="458">
        <f>IF(Q193=0,0,R193)</f>
        <v>0</v>
      </c>
      <c r="T193" s="458">
        <f>IF(N193=1,1,0)</f>
        <v>0</v>
      </c>
      <c r="U193" s="458">
        <f>U192+T193</f>
        <v>61</v>
      </c>
      <c r="V193" s="458">
        <f>IF(T193=0,0,U193)</f>
        <v>0</v>
      </c>
      <c r="W193" s="160"/>
    </row>
    <row r="194" ht="57" customHeight="1">
      <c r="A194" t="s" s="456">
        <f>'Questions'!$A194</f>
        <v>3298</v>
      </c>
      <c r="B194" t="s" s="456">
        <f>LEFT(A194,4)</f>
        <v>3293</v>
      </c>
      <c r="C194" t="s" s="456">
        <f>VLOOKUP($A194,'Questions'!$A$3:$L$333,2,0)&amp;""</f>
        <v>1810</v>
      </c>
      <c r="D194" t="s" s="456">
        <f>VLOOKUP($A194,'Questions'!$A$3:$L$333,11,0)&amp;""</f>
      </c>
      <c r="E194" t="s" s="456">
        <f>VLOOKUP($A194,'Questions'!$A$3:$L$333,12,0)&amp;""</f>
        <v>3294</v>
      </c>
      <c r="F194" t="s" s="456">
        <f>VLOOKUP($A194,'Institution Evaluation'!$A$56:$K$346,3,0)&amp;""</f>
      </c>
      <c r="G194" t="s" s="456">
        <f>VLOOKUP($A194,'Institution Evaluation'!$A$56:$K$346,7,0)&amp;""</f>
        <v>3143</v>
      </c>
      <c r="H194" t="s" s="456">
        <f>VLOOKUP($A194,'Institution Evaluation'!$A$56:$K$346,8,0)&amp;""</f>
      </c>
      <c r="I194" t="s" s="456">
        <f>VLOOKUP($A194,'Institution Evaluation'!$A$56:$K$346,9,0)&amp;""</f>
        <v>3165</v>
      </c>
      <c r="J194" t="s" s="456">
        <f>VLOOKUP($A194,'Institution Evaluation'!$A$56:$K$346,10,0)&amp;""</f>
      </c>
      <c r="K194" s="457">
        <f>IF($I194="Critical Importance",20,IF($I194="Minor Importance",5,10))</f>
        <v>10</v>
      </c>
      <c r="L194" s="458">
        <f>IF($E194="Not Scored","N/A",IF(AND($D194='Auto Responses'!$J$27,$H194=""),"N/A",IF(AND($D194='Auto Responses'!$J$27,$H194='Auto Responses'!$J$7),1,IF(AND($D194='Auto Responses'!$J$27,$H194='Auto Responses'!$J$8),0,IF(OR($F194=$G194,$H194='Auto Responses'!$J$7),1,0)))))</f>
        <v>0</v>
      </c>
      <c r="M194" t="s" s="456">
        <f>VLOOKUP($A194,'Institution Evaluation'!$A$56:$K$346,10,0)&amp;""</f>
      </c>
      <c r="N194" s="457">
        <f>IF($J194="Critical Importance",1,IF(AND($J194="",$I194="Critical Importance"),1,0))</f>
        <v>0</v>
      </c>
      <c r="O194" t="s" s="456">
        <f>IF(OR($F$21="No",$E194="Not Scored"),"N/A",IF($J194="",$K194,IF($J194="Minor Importance",5,IF($J194="Standard Importance",10,IF($J194="Critical Importance",20,0)))))</f>
        <v>148</v>
      </c>
      <c r="P194" t="s" s="456">
        <f>IF(OR($O194="N/A",$L194="N/A"),"N/A",$O194*$L194)</f>
        <v>148</v>
      </c>
      <c r="Q194" s="458">
        <f>IF(M194="TRUE",1,0)</f>
        <v>0</v>
      </c>
      <c r="R194" s="458">
        <f>R193+Q194</f>
        <v>0</v>
      </c>
      <c r="S194" s="458">
        <f>IF(Q194=0,0,R194)</f>
        <v>0</v>
      </c>
      <c r="T194" s="458">
        <f>IF(N194=1,1,0)</f>
        <v>0</v>
      </c>
      <c r="U194" s="458">
        <f>U193+T194</f>
        <v>61</v>
      </c>
      <c r="V194" s="458">
        <f>IF(T194=0,0,U194)</f>
        <v>0</v>
      </c>
      <c r="W194" s="160"/>
    </row>
    <row r="195" ht="57" customHeight="1">
      <c r="A195" t="s" s="456">
        <f>'Questions'!$A195</f>
        <v>3299</v>
      </c>
      <c r="B195" t="s" s="456">
        <f>LEFT(A195,4)</f>
        <v>3293</v>
      </c>
      <c r="C195" t="s" s="456">
        <f>VLOOKUP($A195,'Questions'!$A$3:$L$333,2,0)&amp;""</f>
        <v>1811</v>
      </c>
      <c r="D195" t="s" s="456">
        <f>VLOOKUP($A195,'Questions'!$A$3:$L$333,11,0)&amp;""</f>
      </c>
      <c r="E195" t="s" s="456">
        <f>VLOOKUP($A195,'Questions'!$A$3:$L$333,12,0)&amp;""</f>
        <v>3294</v>
      </c>
      <c r="F195" t="s" s="456">
        <f>VLOOKUP($A195,'Institution Evaluation'!$A$56:$K$346,3,0)&amp;""</f>
      </c>
      <c r="G195" t="s" s="456">
        <f>VLOOKUP($A195,'Institution Evaluation'!$A$56:$K$346,7,0)&amp;""</f>
        <v>3143</v>
      </c>
      <c r="H195" t="s" s="456">
        <f>VLOOKUP($A195,'Institution Evaluation'!$A$56:$K$346,8,0)&amp;""</f>
      </c>
      <c r="I195" t="s" s="456">
        <f>VLOOKUP($A195,'Institution Evaluation'!$A$56:$K$346,9,0)&amp;""</f>
        <v>3165</v>
      </c>
      <c r="J195" t="s" s="456">
        <f>VLOOKUP($A195,'Institution Evaluation'!$A$56:$K$346,10,0)&amp;""</f>
      </c>
      <c r="K195" s="457">
        <f>IF($I195="Critical Importance",20,IF($I195="Minor Importance",5,10))</f>
        <v>10</v>
      </c>
      <c r="L195" s="458">
        <f>IF($E195="Not Scored","N/A",IF(AND($D195='Auto Responses'!$J$27,$H195=""),"N/A",IF(AND($D195='Auto Responses'!$J$27,$H195='Auto Responses'!$J$7),1,IF(AND($D195='Auto Responses'!$J$27,$H195='Auto Responses'!$J$8),0,IF(OR($F195=$G195,$H195='Auto Responses'!$J$7),1,0)))))</f>
        <v>0</v>
      </c>
      <c r="M195" t="s" s="456">
        <f>VLOOKUP($A195,'Institution Evaluation'!$A$56:$K$346,10,0)&amp;""</f>
      </c>
      <c r="N195" s="457">
        <f>IF($J195="Critical Importance",1,IF(AND($J195="",$I195="Critical Importance"),1,0))</f>
        <v>0</v>
      </c>
      <c r="O195" t="s" s="456">
        <f>IF(OR($F$21="No",$E195="Not Scored"),"N/A",IF($J195="",$K195,IF($J195="Minor Importance",5,IF($J195="Standard Importance",10,IF($J195="Critical Importance",20,0)))))</f>
        <v>148</v>
      </c>
      <c r="P195" t="s" s="456">
        <f>IF(OR($O195="N/A",$L195="N/A"),"N/A",$O195*$L195)</f>
        <v>148</v>
      </c>
      <c r="Q195" s="458">
        <f>IF(M195="TRUE",1,0)</f>
        <v>0</v>
      </c>
      <c r="R195" s="458">
        <f>R194+Q195</f>
        <v>0</v>
      </c>
      <c r="S195" s="458">
        <f>IF(Q195=0,0,R195)</f>
        <v>0</v>
      </c>
      <c r="T195" s="458">
        <f>IF(N195=1,1,0)</f>
        <v>0</v>
      </c>
      <c r="U195" s="458">
        <f>U194+T195</f>
        <v>61</v>
      </c>
      <c r="V195" s="458">
        <f>IF(T195=0,0,U195)</f>
        <v>0</v>
      </c>
      <c r="W195" s="160"/>
    </row>
    <row r="196" ht="57" customHeight="1">
      <c r="A196" t="s" s="456">
        <f>'Questions'!$A196</f>
        <v>3300</v>
      </c>
      <c r="B196" t="s" s="456">
        <f>LEFT(A196,4)</f>
        <v>3293</v>
      </c>
      <c r="C196" t="s" s="456">
        <f>VLOOKUP($A196,'Questions'!$A$3:$L$333,2,0)&amp;""</f>
        <v>1812</v>
      </c>
      <c r="D196" t="s" s="456">
        <f>VLOOKUP($A196,'Questions'!$A$3:$L$333,11,0)&amp;""</f>
      </c>
      <c r="E196" t="s" s="456">
        <f>VLOOKUP($A196,'Questions'!$A$3:$L$333,12,0)&amp;""</f>
        <v>3294</v>
      </c>
      <c r="F196" t="s" s="456">
        <f>VLOOKUP($A196,'Institution Evaluation'!$A$56:$K$346,3,0)&amp;""</f>
      </c>
      <c r="G196" t="s" s="456">
        <f>VLOOKUP($A196,'Institution Evaluation'!$A$56:$K$346,7,0)&amp;""</f>
        <v>3143</v>
      </c>
      <c r="H196" t="s" s="456">
        <f>VLOOKUP($A196,'Institution Evaluation'!$A$56:$K$346,8,0)&amp;""</f>
      </c>
      <c r="I196" t="s" s="456">
        <f>VLOOKUP($A196,'Institution Evaluation'!$A$56:$K$346,9,0)&amp;""</f>
        <v>3165</v>
      </c>
      <c r="J196" t="s" s="456">
        <f>VLOOKUP($A196,'Institution Evaluation'!$A$56:$K$346,10,0)&amp;""</f>
      </c>
      <c r="K196" s="457">
        <f>IF($I196="Critical Importance",20,IF($I196="Minor Importance",5,10))</f>
        <v>10</v>
      </c>
      <c r="L196" s="458">
        <f>IF($E196="Not Scored","N/A",IF(AND($D196='Auto Responses'!$J$27,$H196=""),"N/A",IF(AND($D196='Auto Responses'!$J$27,$H196='Auto Responses'!$J$7),1,IF(AND($D196='Auto Responses'!$J$27,$H196='Auto Responses'!$J$8),0,IF(OR($F196=$G196,$H196='Auto Responses'!$J$7),1,0)))))</f>
        <v>0</v>
      </c>
      <c r="M196" t="s" s="456">
        <f>VLOOKUP($A196,'Institution Evaluation'!$A$56:$K$346,10,0)&amp;""</f>
      </c>
      <c r="N196" s="457">
        <f>IF($J196="Critical Importance",1,IF(AND($J196="",$I196="Critical Importance"),1,0))</f>
        <v>0</v>
      </c>
      <c r="O196" t="s" s="456">
        <f>IF(OR($F$21="No",$E196="Not Scored"),"N/A",IF($J196="",$K196,IF($J196="Minor Importance",5,IF($J196="Standard Importance",10,IF($J196="Critical Importance",20,0)))))</f>
        <v>148</v>
      </c>
      <c r="P196" t="s" s="456">
        <f>IF(OR($O196="N/A",$L196="N/A"),"N/A",$O196*$L196)</f>
        <v>148</v>
      </c>
      <c r="Q196" s="458">
        <f>IF(M196="TRUE",1,0)</f>
        <v>0</v>
      </c>
      <c r="R196" s="458">
        <f>R195+Q196</f>
        <v>0</v>
      </c>
      <c r="S196" s="458">
        <f>IF(Q196=0,0,R196)</f>
        <v>0</v>
      </c>
      <c r="T196" s="458">
        <f>IF(N196=1,1,0)</f>
        <v>0</v>
      </c>
      <c r="U196" s="458">
        <f>U195+T196</f>
        <v>61</v>
      </c>
      <c r="V196" s="458">
        <f>IF(T196=0,0,U196)</f>
        <v>0</v>
      </c>
      <c r="W196" s="160"/>
    </row>
    <row r="197" ht="57" customHeight="1">
      <c r="A197" t="s" s="456">
        <f>'Questions'!$A197</f>
        <v>3301</v>
      </c>
      <c r="B197" t="s" s="456">
        <f>LEFT(A197,4)</f>
        <v>3293</v>
      </c>
      <c r="C197" t="s" s="456">
        <f>VLOOKUP($A197,'Questions'!$A$3:$L$333,2,0)&amp;""</f>
        <v>1813</v>
      </c>
      <c r="D197" t="s" s="456">
        <f>VLOOKUP($A197,'Questions'!$A$3:$L$333,11,0)&amp;""</f>
      </c>
      <c r="E197" t="s" s="456">
        <f>VLOOKUP($A197,'Questions'!$A$3:$L$333,12,0)&amp;""</f>
        <v>3294</v>
      </c>
      <c r="F197" t="s" s="456">
        <f>VLOOKUP($A197,'Institution Evaluation'!$A$56:$K$346,3,0)&amp;""</f>
      </c>
      <c r="G197" t="s" s="456">
        <f>VLOOKUP($A197,'Institution Evaluation'!$A$56:$K$346,7,0)&amp;""</f>
        <v>3143</v>
      </c>
      <c r="H197" t="s" s="456">
        <f>VLOOKUP($A197,'Institution Evaluation'!$A$56:$K$346,8,0)&amp;""</f>
      </c>
      <c r="I197" t="s" s="456">
        <f>VLOOKUP($A197,'Institution Evaluation'!$A$56:$K$346,9,0)&amp;""</f>
        <v>3165</v>
      </c>
      <c r="J197" t="s" s="456">
        <f>VLOOKUP($A197,'Institution Evaluation'!$A$56:$K$346,10,0)&amp;""</f>
      </c>
      <c r="K197" s="457">
        <f>IF($I197="Critical Importance",20,IF($I197="Minor Importance",5,10))</f>
        <v>10</v>
      </c>
      <c r="L197" s="458">
        <f>IF($E197="Not Scored","N/A",IF(AND($D197='Auto Responses'!$J$27,$H197=""),"N/A",IF(AND($D197='Auto Responses'!$J$27,$H197='Auto Responses'!$J$7),1,IF(AND($D197='Auto Responses'!$J$27,$H197='Auto Responses'!$J$8),0,IF(OR($F197=$G197,$H197='Auto Responses'!$J$7),1,0)))))</f>
        <v>0</v>
      </c>
      <c r="M197" t="s" s="456">
        <f>VLOOKUP($A197,'Institution Evaluation'!$A$56:$K$346,10,0)&amp;""</f>
      </c>
      <c r="N197" s="457">
        <f>IF($J197="Critical Importance",1,IF(AND($J197="",$I197="Critical Importance"),1,0))</f>
        <v>0</v>
      </c>
      <c r="O197" t="s" s="456">
        <f>IF(OR($F$21="No",$E197="Not Scored"),"N/A",IF($J197="",$K197,IF($J197="Minor Importance",5,IF($J197="Standard Importance",10,IF($J197="Critical Importance",20,0)))))</f>
        <v>148</v>
      </c>
      <c r="P197" t="s" s="456">
        <f>IF(OR($O197="N/A",$L197="N/A"),"N/A",$O197*$L197)</f>
        <v>148</v>
      </c>
      <c r="Q197" s="458">
        <f>IF(M197="TRUE",1,0)</f>
        <v>0</v>
      </c>
      <c r="R197" s="458">
        <f>R196+Q197</f>
        <v>0</v>
      </c>
      <c r="S197" s="458">
        <f>IF(Q197=0,0,R197)</f>
        <v>0</v>
      </c>
      <c r="T197" s="458">
        <f>IF(N197=1,1,0)</f>
        <v>0</v>
      </c>
      <c r="U197" s="458">
        <f>U196+T197</f>
        <v>61</v>
      </c>
      <c r="V197" s="458">
        <f>IF(T197=0,0,U197)</f>
        <v>0</v>
      </c>
      <c r="W197" s="160"/>
    </row>
    <row r="198" ht="57" customHeight="1">
      <c r="A198" t="s" s="456">
        <f>'Questions'!$A198</f>
        <v>3302</v>
      </c>
      <c r="B198" t="s" s="456">
        <f>LEFT(A198,4)</f>
        <v>3293</v>
      </c>
      <c r="C198" t="s" s="456">
        <f>VLOOKUP($A198,'Questions'!$A$3:$L$333,2,0)&amp;""</f>
        <v>1814</v>
      </c>
      <c r="D198" t="s" s="456">
        <f>VLOOKUP($A198,'Questions'!$A$3:$L$333,11,0)&amp;""</f>
      </c>
      <c r="E198" t="s" s="456">
        <f>VLOOKUP($A198,'Questions'!$A$3:$L$333,12,0)&amp;""</f>
        <v>3294</v>
      </c>
      <c r="F198" t="s" s="456">
        <f>VLOOKUP($A198,'Institution Evaluation'!$A$56:$K$346,3,0)&amp;""</f>
      </c>
      <c r="G198" t="s" s="456">
        <f>VLOOKUP($A198,'Institution Evaluation'!$A$56:$K$346,7,0)&amp;""</f>
        <v>3143</v>
      </c>
      <c r="H198" t="s" s="456">
        <f>VLOOKUP($A198,'Institution Evaluation'!$A$56:$K$346,8,0)&amp;""</f>
      </c>
      <c r="I198" t="s" s="456">
        <f>VLOOKUP($A198,'Institution Evaluation'!$A$56:$K$346,9,0)&amp;""</f>
        <v>3165</v>
      </c>
      <c r="J198" t="s" s="456">
        <f>VLOOKUP($A198,'Institution Evaluation'!$A$56:$K$346,10,0)&amp;""</f>
      </c>
      <c r="K198" s="457">
        <f>IF($I198="Critical Importance",20,IF($I198="Minor Importance",5,10))</f>
        <v>10</v>
      </c>
      <c r="L198" s="458">
        <f>IF($E198="Not Scored","N/A",IF(AND($D198='Auto Responses'!$J$27,$H198=""),"N/A",IF(AND($D198='Auto Responses'!$J$27,$H198='Auto Responses'!$J$7),1,IF(AND($D198='Auto Responses'!$J$27,$H198='Auto Responses'!$J$8),0,IF(OR($F198=$G198,$H198='Auto Responses'!$J$7),1,0)))))</f>
        <v>0</v>
      </c>
      <c r="M198" t="s" s="456">
        <f>VLOOKUP($A198,'Institution Evaluation'!$A$56:$K$346,10,0)&amp;""</f>
      </c>
      <c r="N198" s="457">
        <f>IF($J198="Critical Importance",1,IF(AND($J198="",$I198="Critical Importance"),1,0))</f>
        <v>0</v>
      </c>
      <c r="O198" t="s" s="456">
        <f>IF(OR($F$21="No",$E198="Not Scored"),"N/A",IF($J198="",$K198,IF($J198="Minor Importance",5,IF($J198="Standard Importance",10,IF($J198="Critical Importance",20,0)))))</f>
        <v>148</v>
      </c>
      <c r="P198" t="s" s="456">
        <f>IF(OR($O198="N/A",$L198="N/A"),"N/A",$O198*$L198)</f>
        <v>148</v>
      </c>
      <c r="Q198" s="458">
        <f>IF(M198="TRUE",1,0)</f>
        <v>0</v>
      </c>
      <c r="R198" s="458">
        <f>R197+Q198</f>
        <v>0</v>
      </c>
      <c r="S198" s="458">
        <f>IF(Q198=0,0,R198)</f>
        <v>0</v>
      </c>
      <c r="T198" s="458">
        <f>IF(N198=1,1,0)</f>
        <v>0</v>
      </c>
      <c r="U198" s="458">
        <f>U197+T198</f>
        <v>61</v>
      </c>
      <c r="V198" s="458">
        <f>IF(T198=0,0,U198)</f>
        <v>0</v>
      </c>
      <c r="W198" s="160"/>
    </row>
    <row r="199" ht="57" customHeight="1">
      <c r="A199" t="s" s="456">
        <f>'Questions'!$A199</f>
        <v>3303</v>
      </c>
      <c r="B199" t="s" s="456">
        <f>LEFT(A199,4)</f>
        <v>3293</v>
      </c>
      <c r="C199" t="s" s="456">
        <f>VLOOKUP($A199,'Questions'!$A$3:$L$333,2,0)&amp;""</f>
        <v>1815</v>
      </c>
      <c r="D199" t="s" s="456">
        <f>VLOOKUP($A199,'Questions'!$A$3:$L$333,11,0)&amp;""</f>
      </c>
      <c r="E199" t="s" s="456">
        <f>VLOOKUP($A199,'Questions'!$A$3:$L$333,12,0)&amp;""</f>
        <v>3294</v>
      </c>
      <c r="F199" t="s" s="456">
        <f>VLOOKUP($A199,'Institution Evaluation'!$A$56:$K$346,3,0)&amp;""</f>
      </c>
      <c r="G199" t="s" s="456">
        <f>VLOOKUP($A199,'Institution Evaluation'!$A$56:$K$346,7,0)&amp;""</f>
        <v>3143</v>
      </c>
      <c r="H199" t="s" s="456">
        <f>VLOOKUP($A199,'Institution Evaluation'!$A$56:$K$346,8,0)&amp;""</f>
      </c>
      <c r="I199" t="s" s="456">
        <f>VLOOKUP($A199,'Institution Evaluation'!$A$56:$K$346,9,0)&amp;""</f>
        <v>3165</v>
      </c>
      <c r="J199" t="s" s="456">
        <f>VLOOKUP($A199,'Institution Evaluation'!$A$56:$K$346,10,0)&amp;""</f>
      </c>
      <c r="K199" s="457">
        <f>IF($I199="Critical Importance",20,IF($I199="Minor Importance",5,10))</f>
        <v>10</v>
      </c>
      <c r="L199" s="458">
        <f>IF($E199="Not Scored","N/A",IF(AND($D199='Auto Responses'!$J$27,$H199=""),"N/A",IF(AND($D199='Auto Responses'!$J$27,$H199='Auto Responses'!$J$7),1,IF(AND($D199='Auto Responses'!$J$27,$H199='Auto Responses'!$J$8),0,IF(OR($F199=$G199,$H199='Auto Responses'!$J$7),1,0)))))</f>
        <v>0</v>
      </c>
      <c r="M199" t="s" s="456">
        <f>VLOOKUP($A199,'Institution Evaluation'!$A$56:$K$346,10,0)&amp;""</f>
      </c>
      <c r="N199" s="457">
        <f>IF($J199="Critical Importance",1,IF(AND($J199="",$I199="Critical Importance"),1,0))</f>
        <v>0</v>
      </c>
      <c r="O199" t="s" s="456">
        <f>IF(OR($F$21="No",$E199="Not Scored"),"N/A",IF($J199="",$K199,IF($J199="Minor Importance",5,IF($J199="Standard Importance",10,IF($J199="Critical Importance",20,0)))))</f>
        <v>148</v>
      </c>
      <c r="P199" t="s" s="456">
        <f>IF(OR($O199="N/A",$L199="N/A"),"N/A",$O199*$L199)</f>
        <v>148</v>
      </c>
      <c r="Q199" s="458">
        <f>IF(M199="TRUE",1,0)</f>
        <v>0</v>
      </c>
      <c r="R199" s="458">
        <f>R198+Q199</f>
        <v>0</v>
      </c>
      <c r="S199" s="458">
        <f>IF(Q199=0,0,R199)</f>
        <v>0</v>
      </c>
      <c r="T199" s="458">
        <f>IF(N199=1,1,0)</f>
        <v>0</v>
      </c>
      <c r="U199" s="458">
        <f>U198+T199</f>
        <v>61</v>
      </c>
      <c r="V199" s="458">
        <f>IF(T199=0,0,U199)</f>
        <v>0</v>
      </c>
      <c r="W199" s="160"/>
    </row>
    <row r="200" ht="57" customHeight="1">
      <c r="A200" t="s" s="456">
        <f>'Questions'!$A200</f>
        <v>3304</v>
      </c>
      <c r="B200" t="s" s="456">
        <f>LEFT(A200,4)</f>
        <v>3293</v>
      </c>
      <c r="C200" t="s" s="456">
        <f>VLOOKUP($A200,'Questions'!$A$3:$L$333,2,0)&amp;""</f>
        <v>1816</v>
      </c>
      <c r="D200" t="s" s="456">
        <f>VLOOKUP($A200,'Questions'!$A$3:$L$333,11,0)&amp;""</f>
      </c>
      <c r="E200" t="s" s="456">
        <f>VLOOKUP($A200,'Questions'!$A$3:$L$333,12,0)&amp;""</f>
        <v>3294</v>
      </c>
      <c r="F200" t="s" s="456">
        <f>VLOOKUP($A200,'Institution Evaluation'!$A$56:$K$346,3,0)&amp;""</f>
      </c>
      <c r="G200" t="s" s="456">
        <f>VLOOKUP($A200,'Institution Evaluation'!$A$56:$K$346,7,0)&amp;""</f>
        <v>3149</v>
      </c>
      <c r="H200" t="s" s="456">
        <f>VLOOKUP($A200,'Institution Evaluation'!$A$56:$K$346,8,0)&amp;""</f>
      </c>
      <c r="I200" t="s" s="456">
        <f>VLOOKUP($A200,'Institution Evaluation'!$A$56:$K$346,9,0)&amp;""</f>
        <v>3165</v>
      </c>
      <c r="J200" t="s" s="456">
        <f>VLOOKUP($A200,'Institution Evaluation'!$A$56:$K$346,10,0)&amp;""</f>
      </c>
      <c r="K200" s="457">
        <f>IF($I200="Critical Importance",20,IF($I200="Minor Importance",5,10))</f>
        <v>10</v>
      </c>
      <c r="L200" s="458">
        <f>IF($E200="Not Scored","N/A",IF(AND($D200='Auto Responses'!$J$27,$H200=""),"N/A",IF(AND($D200='Auto Responses'!$J$27,$H200='Auto Responses'!$J$7),1,IF(AND($D200='Auto Responses'!$J$27,$H200='Auto Responses'!$J$8),0,IF(OR($F200=$G200,$H200='Auto Responses'!$J$7),1,0)))))</f>
        <v>0</v>
      </c>
      <c r="M200" t="s" s="456">
        <f>VLOOKUP($A200,'Institution Evaluation'!$A$56:$K$346,10,0)&amp;""</f>
      </c>
      <c r="N200" s="457">
        <f>IF($J200="Critical Importance",1,IF(AND($J200="",$I200="Critical Importance"),1,0))</f>
        <v>0</v>
      </c>
      <c r="O200" t="s" s="456">
        <f>IF(OR($F$21="No",$E200="Not Scored"),"N/A",IF($J200="",$K200,IF($J200="Minor Importance",5,IF($J200="Standard Importance",10,IF($J200="Critical Importance",20,0)))))</f>
        <v>148</v>
      </c>
      <c r="P200" t="s" s="456">
        <f>IF(OR($O200="N/A",$L200="N/A"),"N/A",$O200*$L200)</f>
        <v>148</v>
      </c>
      <c r="Q200" s="458">
        <f>IF(M200="TRUE",1,0)</f>
        <v>0</v>
      </c>
      <c r="R200" s="458">
        <f>R199+Q200</f>
        <v>0</v>
      </c>
      <c r="S200" s="458">
        <f>IF(Q200=0,0,R200)</f>
        <v>0</v>
      </c>
      <c r="T200" s="458">
        <f>IF(N200=1,1,0)</f>
        <v>0</v>
      </c>
      <c r="U200" s="458">
        <f>U199+T200</f>
        <v>61</v>
      </c>
      <c r="V200" s="458">
        <f>IF(T200=0,0,U200)</f>
        <v>0</v>
      </c>
      <c r="W200" s="160"/>
    </row>
    <row r="201" ht="57" customHeight="1">
      <c r="A201" t="s" s="456">
        <f>'Questions'!$A201</f>
        <v>3305</v>
      </c>
      <c r="B201" t="s" s="456">
        <f>LEFT(A201,4)</f>
        <v>3293</v>
      </c>
      <c r="C201" t="s" s="456">
        <f>VLOOKUP($A201,'Questions'!$A$3:$L$333,2,0)&amp;""</f>
        <v>1817</v>
      </c>
      <c r="D201" t="s" s="456">
        <f>VLOOKUP($A201,'Questions'!$A$3:$L$333,11,0)&amp;""</f>
      </c>
      <c r="E201" t="s" s="456">
        <f>VLOOKUP($A201,'Questions'!$A$3:$L$333,12,0)&amp;""</f>
        <v>3294</v>
      </c>
      <c r="F201" t="s" s="456">
        <f>VLOOKUP($A201,'Institution Evaluation'!$A$56:$K$346,3,0)&amp;""</f>
      </c>
      <c r="G201" t="s" s="456">
        <f>VLOOKUP($A201,'Institution Evaluation'!$A$56:$K$346,7,0)&amp;""</f>
        <v>3143</v>
      </c>
      <c r="H201" t="s" s="456">
        <f>VLOOKUP($A201,'Institution Evaluation'!$A$56:$K$346,8,0)&amp;""</f>
      </c>
      <c r="I201" t="s" s="456">
        <f>VLOOKUP($A201,'Institution Evaluation'!$A$56:$K$346,9,0)&amp;""</f>
        <v>3165</v>
      </c>
      <c r="J201" t="s" s="456">
        <f>VLOOKUP($A201,'Institution Evaluation'!$A$56:$K$346,10,0)&amp;""</f>
      </c>
      <c r="K201" s="457">
        <f>IF($I201="Critical Importance",20,IF($I201="Minor Importance",5,10))</f>
        <v>10</v>
      </c>
      <c r="L201" s="458">
        <f>IF($E201="Not Scored","N/A",IF(AND($D201='Auto Responses'!$J$27,$H201=""),"N/A",IF(AND($D201='Auto Responses'!$J$27,$H201='Auto Responses'!$J$7),1,IF(AND($D201='Auto Responses'!$J$27,$H201='Auto Responses'!$J$8),0,IF(OR($F201=$G201,$H201='Auto Responses'!$J$7),1,0)))))</f>
        <v>0</v>
      </c>
      <c r="M201" t="s" s="456">
        <f>VLOOKUP($A201,'Institution Evaluation'!$A$56:$K$346,10,0)&amp;""</f>
      </c>
      <c r="N201" s="457">
        <f>IF($J201="Critical Importance",1,IF(AND($J201="",$I201="Critical Importance"),1,0))</f>
        <v>0</v>
      </c>
      <c r="O201" t="s" s="456">
        <f>IF(OR($F$21="No",$E201="Not Scored"),"N/A",IF($J201="",$K201,IF($J201="Minor Importance",5,IF($J201="Standard Importance",10,IF($J201="Critical Importance",20,0)))))</f>
        <v>148</v>
      </c>
      <c r="P201" t="s" s="456">
        <f>IF(OR($O201="N/A",$L201="N/A"),"N/A",$O201*$L201)</f>
        <v>148</v>
      </c>
      <c r="Q201" s="458">
        <f>IF(M201="TRUE",1,0)</f>
        <v>0</v>
      </c>
      <c r="R201" s="458">
        <f>R200+Q201</f>
        <v>0</v>
      </c>
      <c r="S201" s="458">
        <f>IF(Q201=0,0,R201)</f>
        <v>0</v>
      </c>
      <c r="T201" s="458">
        <f>IF(N201=1,1,0)</f>
        <v>0</v>
      </c>
      <c r="U201" s="458">
        <f>U200+T201</f>
        <v>61</v>
      </c>
      <c r="V201" s="458">
        <f>IF(T201=0,0,U201)</f>
        <v>0</v>
      </c>
      <c r="W201" s="160"/>
    </row>
    <row r="202" ht="57" customHeight="1">
      <c r="A202" t="s" s="456">
        <f>'Questions'!$A202</f>
        <v>3306</v>
      </c>
      <c r="B202" t="s" s="456">
        <f>LEFT(A202,4)</f>
        <v>3293</v>
      </c>
      <c r="C202" t="s" s="456">
        <f>VLOOKUP($A202,'Questions'!$A$3:$L$333,2,0)&amp;""</f>
        <v>1818</v>
      </c>
      <c r="D202" t="s" s="456">
        <f>VLOOKUP($A202,'Questions'!$A$3:$L$333,11,0)&amp;""</f>
      </c>
      <c r="E202" t="s" s="456">
        <f>VLOOKUP($A202,'Questions'!$A$3:$L$333,12,0)&amp;""</f>
        <v>3294</v>
      </c>
      <c r="F202" t="s" s="456">
        <f>VLOOKUP($A202,'Institution Evaluation'!$A$56:$K$346,3,0)&amp;""</f>
      </c>
      <c r="G202" t="s" s="456">
        <f>VLOOKUP($A202,'Institution Evaluation'!$A$56:$K$346,7,0)&amp;""</f>
        <v>3143</v>
      </c>
      <c r="H202" t="s" s="456">
        <f>VLOOKUP($A202,'Institution Evaluation'!$A$56:$K$346,8,0)&amp;""</f>
      </c>
      <c r="I202" t="s" s="456">
        <f>VLOOKUP($A202,'Institution Evaluation'!$A$56:$K$346,9,0)&amp;""</f>
        <v>3165</v>
      </c>
      <c r="J202" t="s" s="456">
        <f>VLOOKUP($A202,'Institution Evaluation'!$A$56:$K$346,10,0)&amp;""</f>
      </c>
      <c r="K202" s="457">
        <f>IF($I202="Critical Importance",20,IF($I202="Minor Importance",5,10))</f>
        <v>10</v>
      </c>
      <c r="L202" s="458">
        <f>IF($E202="Not Scored","N/A",IF(AND($D202='Auto Responses'!$J$27,$H202=""),"N/A",IF(AND($D202='Auto Responses'!$J$27,$H202='Auto Responses'!$J$7),1,IF(AND($D202='Auto Responses'!$J$27,$H202='Auto Responses'!$J$8),0,IF(OR($F202=$G202,$H202='Auto Responses'!$J$7),1,0)))))</f>
        <v>0</v>
      </c>
      <c r="M202" t="s" s="456">
        <f>VLOOKUP($A202,'Institution Evaluation'!$A$56:$K$346,10,0)&amp;""</f>
      </c>
      <c r="N202" s="457">
        <f>IF($J202="Critical Importance",1,IF(AND($J202="",$I202="Critical Importance"),1,0))</f>
        <v>0</v>
      </c>
      <c r="O202" t="s" s="456">
        <f>IF(OR($F$21="No",$E202="Not Scored"),"N/A",IF($J202="",$K202,IF($J202="Minor Importance",5,IF($J202="Standard Importance",10,IF($J202="Critical Importance",20,0)))))</f>
        <v>148</v>
      </c>
      <c r="P202" t="s" s="456">
        <f>IF(OR($O202="N/A",$L202="N/A"),"N/A",$O202*$L202)</f>
        <v>148</v>
      </c>
      <c r="Q202" s="458">
        <f>IF(M202="TRUE",1,0)</f>
        <v>0</v>
      </c>
      <c r="R202" s="458">
        <f>R201+Q202</f>
        <v>0</v>
      </c>
      <c r="S202" s="458">
        <f>IF(Q202=0,0,R202)</f>
        <v>0</v>
      </c>
      <c r="T202" s="458">
        <f>IF(N202=1,1,0)</f>
        <v>0</v>
      </c>
      <c r="U202" s="458">
        <f>U201+T202</f>
        <v>61</v>
      </c>
      <c r="V202" s="458">
        <f>IF(T202=0,0,U202)</f>
        <v>0</v>
      </c>
      <c r="W202" s="160"/>
    </row>
    <row r="203" ht="57" customHeight="1">
      <c r="A203" t="s" s="456">
        <f>'Questions'!$A203</f>
        <v>3307</v>
      </c>
      <c r="B203" t="s" s="456">
        <f>LEFT(A203,4)</f>
        <v>3293</v>
      </c>
      <c r="C203" t="s" s="456">
        <f>VLOOKUP($A203,'Questions'!$A$3:$L$333,2,0)&amp;""</f>
        <v>1819</v>
      </c>
      <c r="D203" t="s" s="456">
        <f>VLOOKUP($A203,'Questions'!$A$3:$L$333,11,0)&amp;""</f>
      </c>
      <c r="E203" t="s" s="456">
        <f>VLOOKUP($A203,'Questions'!$A$3:$L$333,12,0)&amp;""</f>
        <v>3294</v>
      </c>
      <c r="F203" t="s" s="456">
        <f>VLOOKUP($A203,'Institution Evaluation'!$A$56:$K$346,3,0)&amp;""</f>
      </c>
      <c r="G203" t="s" s="456">
        <f>VLOOKUP($A203,'Institution Evaluation'!$A$56:$K$346,7,0)&amp;""</f>
        <v>3143</v>
      </c>
      <c r="H203" t="s" s="456">
        <f>VLOOKUP($A203,'Institution Evaluation'!$A$56:$K$346,8,0)&amp;""</f>
      </c>
      <c r="I203" t="s" s="456">
        <f>VLOOKUP($A203,'Institution Evaluation'!$A$56:$K$346,9,0)&amp;""</f>
        <v>3165</v>
      </c>
      <c r="J203" t="s" s="456">
        <f>VLOOKUP($A203,'Institution Evaluation'!$A$56:$K$346,10,0)&amp;""</f>
      </c>
      <c r="K203" s="457">
        <f>IF($I203="Critical Importance",20,IF($I203="Minor Importance",5,10))</f>
        <v>10</v>
      </c>
      <c r="L203" s="458">
        <f>IF($E203="Not Scored","N/A",IF(AND($D203='Auto Responses'!$J$27,$H203=""),"N/A",IF(AND($D203='Auto Responses'!$J$27,$H203='Auto Responses'!$J$7),1,IF(AND($D203='Auto Responses'!$J$27,$H203='Auto Responses'!$J$8),0,IF(OR($F203=$G203,$H203='Auto Responses'!$J$7),1,0)))))</f>
        <v>0</v>
      </c>
      <c r="M203" t="s" s="456">
        <f>VLOOKUP($A203,'Institution Evaluation'!$A$56:$K$346,10,0)&amp;""</f>
      </c>
      <c r="N203" s="457">
        <f>IF($J203="Critical Importance",1,IF(AND($J203="",$I203="Critical Importance"),1,0))</f>
        <v>0</v>
      </c>
      <c r="O203" t="s" s="456">
        <f>IF(OR($F$21="No",$E203="Not Scored"),"N/A",IF($J203="",$K203,IF($J203="Minor Importance",5,IF($J203="Standard Importance",10,IF($J203="Critical Importance",20,0)))))</f>
        <v>148</v>
      </c>
      <c r="P203" t="s" s="456">
        <f>IF(OR($O203="N/A",$L203="N/A"),"N/A",$O203*$L203)</f>
        <v>148</v>
      </c>
      <c r="Q203" s="458">
        <f>IF(M203="TRUE",1,0)</f>
        <v>0</v>
      </c>
      <c r="R203" s="458">
        <f>R202+Q203</f>
        <v>0</v>
      </c>
      <c r="S203" s="458">
        <f>IF(Q203=0,0,R203)</f>
        <v>0</v>
      </c>
      <c r="T203" s="458">
        <f>IF(N203=1,1,0)</f>
        <v>0</v>
      </c>
      <c r="U203" s="458">
        <f>U202+T203</f>
        <v>61</v>
      </c>
      <c r="V203" s="458">
        <f>IF(T203=0,0,U203)</f>
        <v>0</v>
      </c>
      <c r="W203" s="160"/>
    </row>
    <row r="204" ht="57" customHeight="1">
      <c r="A204" t="s" s="456">
        <f>'Questions'!$A204</f>
        <v>3308</v>
      </c>
      <c r="B204" t="s" s="456">
        <f>LEFT(A204,4)</f>
        <v>3293</v>
      </c>
      <c r="C204" t="s" s="456">
        <f>VLOOKUP($A204,'Questions'!$A$3:$L$333,2,0)&amp;""</f>
        <v>1820</v>
      </c>
      <c r="D204" t="s" s="456">
        <f>VLOOKUP($A204,'Questions'!$A$3:$L$333,11,0)&amp;""</f>
      </c>
      <c r="E204" t="s" s="456">
        <f>VLOOKUP($A204,'Questions'!$A$3:$L$333,12,0)&amp;""</f>
        <v>3294</v>
      </c>
      <c r="F204" t="s" s="456">
        <f>VLOOKUP($A204,'Institution Evaluation'!$A$56:$K$346,3,0)&amp;""</f>
      </c>
      <c r="G204" t="s" s="456">
        <f>VLOOKUP($A204,'Institution Evaluation'!$A$56:$K$346,7,0)&amp;""</f>
        <v>3149</v>
      </c>
      <c r="H204" t="s" s="456">
        <f>VLOOKUP($A204,'Institution Evaluation'!$A$56:$K$346,8,0)&amp;""</f>
      </c>
      <c r="I204" t="s" s="456">
        <f>VLOOKUP($A204,'Institution Evaluation'!$A$56:$K$346,9,0)&amp;""</f>
        <v>3165</v>
      </c>
      <c r="J204" t="s" s="456">
        <f>VLOOKUP($A204,'Institution Evaluation'!$A$56:$K$346,10,0)&amp;""</f>
      </c>
      <c r="K204" s="457">
        <f>IF($I204="Critical Importance",20,IF($I204="Minor Importance",5,10))</f>
        <v>10</v>
      </c>
      <c r="L204" s="458">
        <f>IF($E204="Not Scored","N/A",IF(AND($D204='Auto Responses'!$J$27,$H204=""),"N/A",IF(AND($D204='Auto Responses'!$J$27,$H204='Auto Responses'!$J$7),1,IF(AND($D204='Auto Responses'!$J$27,$H204='Auto Responses'!$J$8),0,IF(OR($F204=$G204,$H204='Auto Responses'!$J$7),1,0)))))</f>
        <v>0</v>
      </c>
      <c r="M204" t="s" s="456">
        <f>VLOOKUP($A204,'Institution Evaluation'!$A$56:$K$346,10,0)&amp;""</f>
      </c>
      <c r="N204" s="457">
        <f>IF($J204="Critical Importance",1,IF(AND($J204="",$I204="Critical Importance"),1,0))</f>
        <v>0</v>
      </c>
      <c r="O204" t="s" s="456">
        <f>IF(OR($F$21="No",$E204="Not Scored"),"N/A",IF($J204="",$K204,IF($J204="Minor Importance",5,IF($J204="Standard Importance",10,IF($J204="Critical Importance",20,0)))))</f>
        <v>148</v>
      </c>
      <c r="P204" t="s" s="456">
        <f>IF(OR($O204="N/A",$L204="N/A"),"N/A",$O204*$L204)</f>
        <v>148</v>
      </c>
      <c r="Q204" s="458">
        <f>IF(M204="TRUE",1,0)</f>
        <v>0</v>
      </c>
      <c r="R204" s="458">
        <f>R203+Q204</f>
        <v>0</v>
      </c>
      <c r="S204" s="458">
        <f>IF(Q204=0,0,R204)</f>
        <v>0</v>
      </c>
      <c r="T204" s="458">
        <f>IF(N204=1,1,0)</f>
        <v>0</v>
      </c>
      <c r="U204" s="458">
        <f>U203+T204</f>
        <v>61</v>
      </c>
      <c r="V204" s="458">
        <f>IF(T204=0,0,U204)</f>
        <v>0</v>
      </c>
      <c r="W204" s="160"/>
    </row>
    <row r="205" ht="57" customHeight="1">
      <c r="A205" t="s" s="456">
        <f>'Questions'!$A205</f>
        <v>3309</v>
      </c>
      <c r="B205" t="s" s="456">
        <f>LEFT(A205,4)</f>
        <v>3293</v>
      </c>
      <c r="C205" t="s" s="456">
        <f>VLOOKUP($A205,'Questions'!$A$3:$L$333,2,0)&amp;""</f>
        <v>1821</v>
      </c>
      <c r="D205" t="s" s="456">
        <f>VLOOKUP($A205,'Questions'!$A$3:$L$333,11,0)&amp;""</f>
      </c>
      <c r="E205" t="s" s="456">
        <f>VLOOKUP($A205,'Questions'!$A$3:$L$333,12,0)&amp;""</f>
        <v>3294</v>
      </c>
      <c r="F205" t="s" s="456">
        <f>VLOOKUP($A205,'Institution Evaluation'!$A$56:$K$346,3,0)&amp;""</f>
      </c>
      <c r="G205" t="s" s="456">
        <f>VLOOKUP($A205,'Institution Evaluation'!$A$56:$K$346,7,0)&amp;""</f>
        <v>3143</v>
      </c>
      <c r="H205" t="s" s="456">
        <f>VLOOKUP($A205,'Institution Evaluation'!$A$56:$K$346,8,0)&amp;""</f>
      </c>
      <c r="I205" t="s" s="456">
        <f>VLOOKUP($A205,'Institution Evaluation'!$A$56:$K$346,9,0)&amp;""</f>
        <v>3165</v>
      </c>
      <c r="J205" t="s" s="456">
        <f>VLOOKUP($A205,'Institution Evaluation'!$A$56:$K$346,10,0)&amp;""</f>
      </c>
      <c r="K205" s="457">
        <f>IF($I205="Critical Importance",20,IF($I205="Minor Importance",5,10))</f>
        <v>10</v>
      </c>
      <c r="L205" s="458">
        <f>IF($E205="Not Scored","N/A",IF(AND($D205='Auto Responses'!$J$27,$H205=""),"N/A",IF(AND($D205='Auto Responses'!$J$27,$H205='Auto Responses'!$J$7),1,IF(AND($D205='Auto Responses'!$J$27,$H205='Auto Responses'!$J$8),0,IF(OR($F205=$G205,$H205='Auto Responses'!$J$7),1,0)))))</f>
        <v>0</v>
      </c>
      <c r="M205" t="s" s="456">
        <f>VLOOKUP($A205,'Institution Evaluation'!$A$56:$K$346,10,0)&amp;""</f>
      </c>
      <c r="N205" s="457">
        <f>IF($J205="Critical Importance",1,IF(AND($J205="",$I205="Critical Importance"),1,0))</f>
        <v>0</v>
      </c>
      <c r="O205" t="s" s="456">
        <f>IF(OR($F$21="No",$E205="Not Scored"),"N/A",IF($J205="",$K205,IF($J205="Minor Importance",5,IF($J205="Standard Importance",10,IF($J205="Critical Importance",20,0)))))</f>
        <v>148</v>
      </c>
      <c r="P205" t="s" s="456">
        <f>IF(OR($O205="N/A",$L205="N/A"),"N/A",$O205*$L205)</f>
        <v>148</v>
      </c>
      <c r="Q205" s="458">
        <f>IF(M205="TRUE",1,0)</f>
        <v>0</v>
      </c>
      <c r="R205" s="458">
        <f>R204+Q205</f>
        <v>0</v>
      </c>
      <c r="S205" s="458">
        <f>IF(Q205=0,0,R205)</f>
        <v>0</v>
      </c>
      <c r="T205" s="458">
        <f>IF(N205=1,1,0)</f>
        <v>0</v>
      </c>
      <c r="U205" s="458">
        <f>U204+T205</f>
        <v>61</v>
      </c>
      <c r="V205" s="458">
        <f>IF(T205=0,0,U205)</f>
        <v>0</v>
      </c>
      <c r="W205" s="160"/>
    </row>
    <row r="206" ht="57" customHeight="1">
      <c r="A206" t="s" s="456">
        <f>'Questions'!$A206</f>
        <v>3310</v>
      </c>
      <c r="B206" t="s" s="456">
        <f>LEFT(A206,4)</f>
        <v>3293</v>
      </c>
      <c r="C206" t="s" s="456">
        <f>VLOOKUP($A206,'Questions'!$A$3:$L$333,2,0)&amp;""</f>
        <v>1822</v>
      </c>
      <c r="D206" t="s" s="456">
        <f>VLOOKUP($A206,'Questions'!$A$3:$L$333,11,0)&amp;""</f>
      </c>
      <c r="E206" t="s" s="456">
        <f>VLOOKUP($A206,'Questions'!$A$3:$L$333,12,0)&amp;""</f>
        <v>3294</v>
      </c>
      <c r="F206" t="s" s="456">
        <f>VLOOKUP($A206,'Institution Evaluation'!$A$56:$K$346,3,0)&amp;""</f>
      </c>
      <c r="G206" t="s" s="456">
        <f>VLOOKUP($A206,'Institution Evaluation'!$A$56:$K$346,7,0)&amp;""</f>
        <v>3143</v>
      </c>
      <c r="H206" t="s" s="456">
        <f>VLOOKUP($A206,'Institution Evaluation'!$A$56:$K$346,8,0)&amp;""</f>
      </c>
      <c r="I206" t="s" s="456">
        <f>VLOOKUP($A206,'Institution Evaluation'!$A$56:$K$346,9,0)&amp;""</f>
        <v>3165</v>
      </c>
      <c r="J206" t="s" s="456">
        <f>VLOOKUP($A206,'Institution Evaluation'!$A$56:$K$346,10,0)&amp;""</f>
      </c>
      <c r="K206" s="457">
        <f>IF($I206="Critical Importance",20,IF($I206="Minor Importance",5,10))</f>
        <v>10</v>
      </c>
      <c r="L206" s="458">
        <f>IF($E206="Not Scored","N/A",IF(AND($D206='Auto Responses'!$J$27,$H206=""),"N/A",IF(AND($D206='Auto Responses'!$J$27,$H206='Auto Responses'!$J$7),1,IF(AND($D206='Auto Responses'!$J$27,$H206='Auto Responses'!$J$8),0,IF(OR($F206=$G206,$H206='Auto Responses'!$J$7),1,0)))))</f>
        <v>0</v>
      </c>
      <c r="M206" t="s" s="456">
        <f>VLOOKUP($A206,'Institution Evaluation'!$A$56:$K$346,10,0)&amp;""</f>
      </c>
      <c r="N206" s="457">
        <f>IF($J206="Critical Importance",1,IF(AND($J206="",$I206="Critical Importance"),1,0))</f>
        <v>0</v>
      </c>
      <c r="O206" t="s" s="456">
        <f>IF(OR($F$21="No",$E206="Not Scored"),"N/A",IF($J206="",$K206,IF($J206="Minor Importance",5,IF($J206="Standard Importance",10,IF($J206="Critical Importance",20,0)))))</f>
        <v>148</v>
      </c>
      <c r="P206" t="s" s="456">
        <f>IF(OR($O206="N/A",$L206="N/A"),"N/A",$O206*$L206)</f>
        <v>148</v>
      </c>
      <c r="Q206" s="458">
        <f>IF(M206="TRUE",1,0)</f>
        <v>0</v>
      </c>
      <c r="R206" s="458">
        <f>R205+Q206</f>
        <v>0</v>
      </c>
      <c r="S206" s="458">
        <f>IF(Q206=0,0,R206)</f>
        <v>0</v>
      </c>
      <c r="T206" s="458">
        <f>IF(N206=1,1,0)</f>
        <v>0</v>
      </c>
      <c r="U206" s="458">
        <f>U205+T206</f>
        <v>61</v>
      </c>
      <c r="V206" s="458">
        <f>IF(T206=0,0,U206)</f>
        <v>0</v>
      </c>
      <c r="W206" s="160"/>
    </row>
    <row r="207" ht="57" customHeight="1">
      <c r="A207" t="s" s="456">
        <f>'Questions'!$A207</f>
        <v>3311</v>
      </c>
      <c r="B207" t="s" s="456">
        <f>LEFT(A207,4)</f>
        <v>3293</v>
      </c>
      <c r="C207" t="s" s="456">
        <f>VLOOKUP($A207,'Questions'!$A$3:$L$333,2,0)&amp;""</f>
        <v>1823</v>
      </c>
      <c r="D207" t="s" s="456">
        <f>VLOOKUP($A207,'Questions'!$A$3:$L$333,11,0)&amp;""</f>
      </c>
      <c r="E207" t="s" s="456">
        <f>VLOOKUP($A207,'Questions'!$A$3:$L$333,12,0)&amp;""</f>
        <v>3294</v>
      </c>
      <c r="F207" t="s" s="456">
        <f>VLOOKUP($A207,'Institution Evaluation'!$A$56:$K$346,3,0)&amp;""</f>
      </c>
      <c r="G207" t="s" s="456">
        <f>VLOOKUP($A207,'Institution Evaluation'!$A$56:$K$346,7,0)&amp;""</f>
        <v>3143</v>
      </c>
      <c r="H207" t="s" s="456">
        <f>VLOOKUP($A207,'Institution Evaluation'!$A$56:$K$346,8,0)&amp;""</f>
      </c>
      <c r="I207" t="s" s="456">
        <f>VLOOKUP($A207,'Institution Evaluation'!$A$56:$K$346,9,0)&amp;""</f>
        <v>3165</v>
      </c>
      <c r="J207" t="s" s="456">
        <f>VLOOKUP($A207,'Institution Evaluation'!$A$56:$K$346,10,0)&amp;""</f>
      </c>
      <c r="K207" s="457">
        <f>IF($I207="Critical Importance",20,IF($I207="Minor Importance",5,10))</f>
        <v>10</v>
      </c>
      <c r="L207" s="458">
        <f>IF($E207="Not Scored","N/A",IF(AND($D207='Auto Responses'!$J$27,$H207=""),"N/A",IF(AND($D207='Auto Responses'!$J$27,$H207='Auto Responses'!$J$7),1,IF(AND($D207='Auto Responses'!$J$27,$H207='Auto Responses'!$J$8),0,IF(OR($F207=$G207,$H207='Auto Responses'!$J$7),1,0)))))</f>
        <v>0</v>
      </c>
      <c r="M207" t="s" s="456">
        <f>VLOOKUP($A207,'Institution Evaluation'!$A$56:$K$346,10,0)&amp;""</f>
      </c>
      <c r="N207" s="457">
        <f>IF($J207="Critical Importance",1,IF(AND($J207="",$I207="Critical Importance"),1,0))</f>
        <v>0</v>
      </c>
      <c r="O207" t="s" s="456">
        <f>IF(OR($F$21="No",$E207="Not Scored"),"N/A",IF($J207="",$K207,IF($J207="Minor Importance",5,IF($J207="Standard Importance",10,IF($J207="Critical Importance",20,0)))))</f>
        <v>148</v>
      </c>
      <c r="P207" t="s" s="456">
        <f>IF(OR($O207="N/A",$L207="N/A"),"N/A",$O207*$L207)</f>
        <v>148</v>
      </c>
      <c r="Q207" s="458">
        <f>IF(M207="TRUE",1,0)</f>
        <v>0</v>
      </c>
      <c r="R207" s="458">
        <f>R206+Q207</f>
        <v>0</v>
      </c>
      <c r="S207" s="458">
        <f>IF(Q207=0,0,R207)</f>
        <v>0</v>
      </c>
      <c r="T207" s="458">
        <f>IF(N207=1,1,0)</f>
        <v>0</v>
      </c>
      <c r="U207" s="458">
        <f>U206+T207</f>
        <v>61</v>
      </c>
      <c r="V207" s="458">
        <f>IF(T207=0,0,U207)</f>
        <v>0</v>
      </c>
      <c r="W207" s="160"/>
    </row>
    <row r="208" ht="57" customHeight="1">
      <c r="A208" t="s" s="456">
        <f>'Questions'!$A208</f>
        <v>3312</v>
      </c>
      <c r="B208" t="s" s="456">
        <f>LEFT(A208,4)</f>
        <v>3293</v>
      </c>
      <c r="C208" t="s" s="456">
        <f>VLOOKUP($A208,'Questions'!$A$3:$L$333,2,0)&amp;""</f>
        <v>1824</v>
      </c>
      <c r="D208" t="s" s="456">
        <f>VLOOKUP($A208,'Questions'!$A$3:$L$333,11,0)&amp;""</f>
      </c>
      <c r="E208" t="s" s="456">
        <f>VLOOKUP($A208,'Questions'!$A$3:$L$333,12,0)&amp;""</f>
        <v>3294</v>
      </c>
      <c r="F208" t="s" s="456">
        <f>VLOOKUP($A208,'Institution Evaluation'!$A$56:$K$346,3,0)&amp;""</f>
      </c>
      <c r="G208" t="s" s="456">
        <f>VLOOKUP($A208,'Institution Evaluation'!$A$56:$K$346,7,0)&amp;""</f>
        <v>3143</v>
      </c>
      <c r="H208" t="s" s="456">
        <f>VLOOKUP($A208,'Institution Evaluation'!$A$56:$K$346,8,0)&amp;""</f>
      </c>
      <c r="I208" t="s" s="456">
        <f>VLOOKUP($A208,'Institution Evaluation'!$A$56:$K$346,9,0)&amp;""</f>
        <v>3165</v>
      </c>
      <c r="J208" t="s" s="456">
        <f>VLOOKUP($A208,'Institution Evaluation'!$A$56:$K$346,10,0)&amp;""</f>
      </c>
      <c r="K208" s="457">
        <f>IF($I208="Critical Importance",20,IF($I208="Minor Importance",5,10))</f>
        <v>10</v>
      </c>
      <c r="L208" s="458">
        <f>IF($E208="Not Scored","N/A",IF(AND($D208='Auto Responses'!$J$27,$H208=""),"N/A",IF(AND($D208='Auto Responses'!$J$27,$H208='Auto Responses'!$J$7),1,IF(AND($D208='Auto Responses'!$J$27,$H208='Auto Responses'!$J$8),0,IF(OR($F208=$G208,$H208='Auto Responses'!$J$7),1,0)))))</f>
        <v>0</v>
      </c>
      <c r="M208" t="s" s="456">
        <f>VLOOKUP($A208,'Institution Evaluation'!$A$56:$K$346,10,0)&amp;""</f>
      </c>
      <c r="N208" s="457">
        <f>IF($J208="Critical Importance",1,IF(AND($J208="",$I208="Critical Importance"),1,0))</f>
        <v>0</v>
      </c>
      <c r="O208" t="s" s="456">
        <f>IF(OR($F$21="No",$E208="Not Scored"),"N/A",IF($J208="",$K208,IF($J208="Minor Importance",5,IF($J208="Standard Importance",10,IF($J208="Critical Importance",20,0)))))</f>
        <v>148</v>
      </c>
      <c r="P208" t="s" s="456">
        <f>IF(OR($O208="N/A",$L208="N/A"),"N/A",$O208*$L208)</f>
        <v>148</v>
      </c>
      <c r="Q208" s="458">
        <f>IF(M208="TRUE",1,0)</f>
        <v>0</v>
      </c>
      <c r="R208" s="458">
        <f>R207+Q208</f>
        <v>0</v>
      </c>
      <c r="S208" s="458">
        <f>IF(Q208=0,0,R208)</f>
        <v>0</v>
      </c>
      <c r="T208" s="458">
        <f>IF(N208=1,1,0)</f>
        <v>0</v>
      </c>
      <c r="U208" s="458">
        <f>U207+T208</f>
        <v>61</v>
      </c>
      <c r="V208" s="458">
        <f>IF(T208=0,0,U208)</f>
        <v>0</v>
      </c>
      <c r="W208" s="160"/>
    </row>
    <row r="209" ht="57" customHeight="1">
      <c r="A209" t="s" s="456">
        <f>'Questions'!$A209</f>
        <v>3313</v>
      </c>
      <c r="B209" t="s" s="456">
        <f>LEFT(A209,4)</f>
        <v>3293</v>
      </c>
      <c r="C209" t="s" s="456">
        <f>VLOOKUP($A209,'Questions'!$A$3:$L$333,2,0)&amp;""</f>
        <v>1825</v>
      </c>
      <c r="D209" t="s" s="456">
        <f>VLOOKUP($A209,'Questions'!$A$3:$L$333,11,0)&amp;""</f>
      </c>
      <c r="E209" t="s" s="456">
        <f>VLOOKUP($A209,'Questions'!$A$3:$L$333,12,0)&amp;""</f>
        <v>3294</v>
      </c>
      <c r="F209" t="s" s="456">
        <f>VLOOKUP($A209,'Institution Evaluation'!$A$56:$K$346,3,0)&amp;""</f>
      </c>
      <c r="G209" t="s" s="456">
        <f>VLOOKUP($A209,'Institution Evaluation'!$A$56:$K$346,7,0)&amp;""</f>
        <v>3143</v>
      </c>
      <c r="H209" t="s" s="456">
        <f>VLOOKUP($A209,'Institution Evaluation'!$A$56:$K$346,8,0)&amp;""</f>
      </c>
      <c r="I209" t="s" s="456">
        <f>VLOOKUP($A209,'Institution Evaluation'!$A$56:$K$346,9,0)&amp;""</f>
        <v>3165</v>
      </c>
      <c r="J209" t="s" s="456">
        <f>VLOOKUP($A209,'Institution Evaluation'!$A$56:$K$346,10,0)&amp;""</f>
      </c>
      <c r="K209" s="457">
        <f>IF($I209="Critical Importance",20,IF($I209="Minor Importance",5,10))</f>
        <v>10</v>
      </c>
      <c r="L209" s="458">
        <f>IF($E209="Not Scored","N/A",IF(AND($D209='Auto Responses'!$J$27,$H209=""),"N/A",IF(AND($D209='Auto Responses'!$J$27,$H209='Auto Responses'!$J$7),1,IF(AND($D209='Auto Responses'!$J$27,$H209='Auto Responses'!$J$8),0,IF(OR($F209=$G209,$H209='Auto Responses'!$J$7),1,0)))))</f>
        <v>0</v>
      </c>
      <c r="M209" t="s" s="456">
        <f>VLOOKUP($A209,'Institution Evaluation'!$A$56:$K$346,10,0)&amp;""</f>
      </c>
      <c r="N209" s="457">
        <f>IF($J209="Critical Importance",1,IF(AND($J209="",$I209="Critical Importance"),1,0))</f>
        <v>0</v>
      </c>
      <c r="O209" t="s" s="456">
        <f>IF(OR($F$21="No",$E209="Not Scored"),"N/A",IF($J209="",$K209,IF($J209="Minor Importance",5,IF($J209="Standard Importance",10,IF($J209="Critical Importance",20,0)))))</f>
        <v>148</v>
      </c>
      <c r="P209" t="s" s="456">
        <f>IF(OR($O209="N/A",$L209="N/A"),"N/A",$O209*$L209)</f>
        <v>148</v>
      </c>
      <c r="Q209" s="458">
        <f>IF(M209="TRUE",1,0)</f>
        <v>0</v>
      </c>
      <c r="R209" s="458">
        <f>R208+Q209</f>
        <v>0</v>
      </c>
      <c r="S209" s="458">
        <f>IF(Q209=0,0,R209)</f>
        <v>0</v>
      </c>
      <c r="T209" s="458">
        <f>IF(N209=1,1,0)</f>
        <v>0</v>
      </c>
      <c r="U209" s="458">
        <f>U208+T209</f>
        <v>61</v>
      </c>
      <c r="V209" s="458">
        <f>IF(T209=0,0,U209)</f>
        <v>0</v>
      </c>
      <c r="W209" s="160"/>
    </row>
    <row r="210" ht="57" customHeight="1">
      <c r="A210" t="s" s="456">
        <f>'Questions'!$A210</f>
        <v>3314</v>
      </c>
      <c r="B210" t="s" s="456">
        <f>LEFT(A210,4)</f>
        <v>3293</v>
      </c>
      <c r="C210" t="s" s="456">
        <f>VLOOKUP($A210,'Questions'!$A$3:$L$333,2,0)&amp;""</f>
        <v>1826</v>
      </c>
      <c r="D210" t="s" s="456">
        <f>VLOOKUP($A210,'Questions'!$A$3:$L$333,11,0)&amp;""</f>
      </c>
      <c r="E210" t="s" s="456">
        <f>VLOOKUP($A210,'Questions'!$A$3:$L$333,12,0)&amp;""</f>
        <v>3294</v>
      </c>
      <c r="F210" t="s" s="456">
        <f>VLOOKUP($A210,'Institution Evaluation'!$A$56:$K$346,3,0)&amp;""</f>
      </c>
      <c r="G210" t="s" s="456">
        <f>VLOOKUP($A210,'Institution Evaluation'!$A$56:$K$346,7,0)&amp;""</f>
        <v>3143</v>
      </c>
      <c r="H210" t="s" s="456">
        <f>VLOOKUP($A210,'Institution Evaluation'!$A$56:$K$346,8,0)&amp;""</f>
      </c>
      <c r="I210" t="s" s="456">
        <f>VLOOKUP($A210,'Institution Evaluation'!$A$56:$K$346,9,0)&amp;""</f>
        <v>3165</v>
      </c>
      <c r="J210" t="s" s="456">
        <f>VLOOKUP($A210,'Institution Evaluation'!$A$56:$K$346,10,0)&amp;""</f>
      </c>
      <c r="K210" s="457">
        <f>IF($I210="Critical Importance",20,IF($I210="Minor Importance",5,10))</f>
        <v>10</v>
      </c>
      <c r="L210" s="458">
        <f>IF($E210="Not Scored","N/A",IF(AND($D210='Auto Responses'!$J$27,$H210=""),"N/A",IF(AND($D210='Auto Responses'!$J$27,$H210='Auto Responses'!$J$7),1,IF(AND($D210='Auto Responses'!$J$27,$H210='Auto Responses'!$J$8),0,IF(OR($F210=$G210,$H210='Auto Responses'!$J$7),1,0)))))</f>
        <v>0</v>
      </c>
      <c r="M210" t="s" s="456">
        <f>VLOOKUP($A210,'Institution Evaluation'!$A$56:$K$346,10,0)&amp;""</f>
      </c>
      <c r="N210" s="457">
        <f>IF($J210="Critical Importance",1,IF(AND($J210="",$I210="Critical Importance"),1,0))</f>
        <v>0</v>
      </c>
      <c r="O210" t="s" s="456">
        <f>IF(OR($F$21="No",$E210="Not Scored"),"N/A",IF($J210="",$K210,IF($J210="Minor Importance",5,IF($J210="Standard Importance",10,IF($J210="Critical Importance",20,0)))))</f>
        <v>148</v>
      </c>
      <c r="P210" t="s" s="456">
        <f>IF(OR($O210="N/A",$L210="N/A"),"N/A",$O210*$L210)</f>
        <v>148</v>
      </c>
      <c r="Q210" s="458">
        <f>IF(M210="TRUE",1,0)</f>
        <v>0</v>
      </c>
      <c r="R210" s="458">
        <f>R209+Q210</f>
        <v>0</v>
      </c>
      <c r="S210" s="458">
        <f>IF(Q210=0,0,R210)</f>
        <v>0</v>
      </c>
      <c r="T210" s="458">
        <f>IF(N210=1,1,0)</f>
        <v>0</v>
      </c>
      <c r="U210" s="458">
        <f>U209+T210</f>
        <v>61</v>
      </c>
      <c r="V210" s="458">
        <f>IF(T210=0,0,U210)</f>
        <v>0</v>
      </c>
      <c r="W210" s="160"/>
    </row>
    <row r="211" ht="57" customHeight="1">
      <c r="A211" t="s" s="456">
        <f>'Questions'!$A211</f>
        <v>3315</v>
      </c>
      <c r="B211" t="s" s="456">
        <f>LEFT(A211,4)</f>
        <v>3293</v>
      </c>
      <c r="C211" t="s" s="456">
        <f>VLOOKUP($A211,'Questions'!$A$3:$L$333,2,0)&amp;""</f>
        <v>1827</v>
      </c>
      <c r="D211" t="s" s="456">
        <f>VLOOKUP($A211,'Questions'!$A$3:$L$333,11,0)&amp;""</f>
      </c>
      <c r="E211" t="s" s="456">
        <f>VLOOKUP($A211,'Questions'!$A$3:$L$333,12,0)&amp;""</f>
        <v>3294</v>
      </c>
      <c r="F211" t="s" s="456">
        <f>VLOOKUP($A211,'Institution Evaluation'!$A$56:$K$346,3,0)&amp;""</f>
      </c>
      <c r="G211" t="s" s="456">
        <f>VLOOKUP($A211,'Institution Evaluation'!$A$56:$K$346,7,0)&amp;""</f>
        <v>3143</v>
      </c>
      <c r="H211" t="s" s="456">
        <f>VLOOKUP($A211,'Institution Evaluation'!$A$56:$K$346,8,0)&amp;""</f>
      </c>
      <c r="I211" t="s" s="456">
        <f>VLOOKUP($A211,'Institution Evaluation'!$A$56:$K$346,9,0)&amp;""</f>
        <v>3165</v>
      </c>
      <c r="J211" t="s" s="456">
        <f>VLOOKUP($A211,'Institution Evaluation'!$A$56:$K$346,10,0)&amp;""</f>
      </c>
      <c r="K211" s="457">
        <f>IF($I211="Critical Importance",20,IF($I211="Minor Importance",5,10))</f>
        <v>10</v>
      </c>
      <c r="L211" s="458">
        <f>IF($E211="Not Scored","N/A",IF(AND($D211='Auto Responses'!$J$27,$H211=""),"N/A",IF(AND($D211='Auto Responses'!$J$27,$H211='Auto Responses'!$J$7),1,IF(AND($D211='Auto Responses'!$J$27,$H211='Auto Responses'!$J$8),0,IF(OR($F211=$G211,$H211='Auto Responses'!$J$7),1,0)))))</f>
        <v>0</v>
      </c>
      <c r="M211" t="s" s="456">
        <f>VLOOKUP($A211,'Institution Evaluation'!$A$56:$K$346,10,0)&amp;""</f>
      </c>
      <c r="N211" s="457">
        <f>IF($J211="Critical Importance",1,IF(AND($J211="",$I211="Critical Importance"),1,0))</f>
        <v>0</v>
      </c>
      <c r="O211" t="s" s="456">
        <f>IF(OR($F$21="No",$E211="Not Scored"),"N/A",IF($J211="",$K211,IF($J211="Minor Importance",5,IF($J211="Standard Importance",10,IF($J211="Critical Importance",20,0)))))</f>
        <v>148</v>
      </c>
      <c r="P211" t="s" s="456">
        <f>IF(OR($O211="N/A",$L211="N/A"),"N/A",$O211*$L211)</f>
        <v>148</v>
      </c>
      <c r="Q211" s="458">
        <f>IF(M211="TRUE",1,0)</f>
        <v>0</v>
      </c>
      <c r="R211" s="458">
        <f>R210+Q211</f>
        <v>0</v>
      </c>
      <c r="S211" s="458">
        <f>IF(Q211=0,0,R211)</f>
        <v>0</v>
      </c>
      <c r="T211" s="458">
        <f>IF(N211=1,1,0)</f>
        <v>0</v>
      </c>
      <c r="U211" s="458">
        <f>U210+T211</f>
        <v>61</v>
      </c>
      <c r="V211" s="458">
        <f>IF(T211=0,0,U211)</f>
        <v>0</v>
      </c>
      <c r="W211" s="160"/>
    </row>
    <row r="212" ht="57" customHeight="1">
      <c r="A212" t="s" s="456">
        <f>'Questions'!$A212</f>
        <v>3316</v>
      </c>
      <c r="B212" t="s" s="456">
        <f>LEFT(A212,4)</f>
        <v>3293</v>
      </c>
      <c r="C212" t="s" s="456">
        <f>VLOOKUP($A212,'Questions'!$A$3:$L$333,2,0)&amp;""</f>
        <v>1828</v>
      </c>
      <c r="D212" t="s" s="456">
        <f>VLOOKUP($A212,'Questions'!$A$3:$L$333,11,0)&amp;""</f>
      </c>
      <c r="E212" t="s" s="456">
        <f>VLOOKUP($A212,'Questions'!$A$3:$L$333,12,0)&amp;""</f>
        <v>3294</v>
      </c>
      <c r="F212" t="s" s="456">
        <f>VLOOKUP($A212,'Institution Evaluation'!$A$56:$K$346,3,0)&amp;""</f>
      </c>
      <c r="G212" t="s" s="456">
        <f>VLOOKUP($A212,'Institution Evaluation'!$A$56:$K$346,7,0)&amp;""</f>
        <v>3143</v>
      </c>
      <c r="H212" t="s" s="456">
        <f>VLOOKUP($A212,'Institution Evaluation'!$A$56:$K$346,8,0)&amp;""</f>
      </c>
      <c r="I212" t="s" s="456">
        <f>VLOOKUP($A212,'Institution Evaluation'!$A$56:$K$346,9,0)&amp;""</f>
        <v>3165</v>
      </c>
      <c r="J212" t="s" s="456">
        <f>VLOOKUP($A212,'Institution Evaluation'!$A$56:$K$346,10,0)&amp;""</f>
      </c>
      <c r="K212" s="457">
        <f>IF($I212="Critical Importance",20,IF($I212="Minor Importance",5,10))</f>
        <v>10</v>
      </c>
      <c r="L212" s="458">
        <f>IF($E212="Not Scored","N/A",IF(AND($D212='Auto Responses'!$J$27,$H212=""),"N/A",IF(AND($D212='Auto Responses'!$J$27,$H212='Auto Responses'!$J$7),1,IF(AND($D212='Auto Responses'!$J$27,$H212='Auto Responses'!$J$8),0,IF(OR($F212=$G212,$H212='Auto Responses'!$J$7),1,0)))))</f>
        <v>0</v>
      </c>
      <c r="M212" t="s" s="456">
        <f>VLOOKUP($A212,'Institution Evaluation'!$A$56:$K$346,10,0)&amp;""</f>
      </c>
      <c r="N212" s="457">
        <f>IF($J212="Critical Importance",1,IF(AND($J212="",$I212="Critical Importance"),1,0))</f>
        <v>0</v>
      </c>
      <c r="O212" t="s" s="456">
        <f>IF(OR($F$21="No",$E212="Not Scored"),"N/A",IF($J212="",$K212,IF($J212="Minor Importance",5,IF($J212="Standard Importance",10,IF($J212="Critical Importance",20,0)))))</f>
        <v>148</v>
      </c>
      <c r="P212" t="s" s="456">
        <f>IF(OR($O212="N/A",$L212="N/A"),"N/A",$O212*$L212)</f>
        <v>148</v>
      </c>
      <c r="Q212" s="458">
        <f>IF(M212="TRUE",1,0)</f>
        <v>0</v>
      </c>
      <c r="R212" s="458">
        <f>R211+Q212</f>
        <v>0</v>
      </c>
      <c r="S212" s="458">
        <f>IF(Q212=0,0,R212)</f>
        <v>0</v>
      </c>
      <c r="T212" s="458">
        <f>IF(N212=1,1,0)</f>
        <v>0</v>
      </c>
      <c r="U212" s="458">
        <f>U211+T212</f>
        <v>61</v>
      </c>
      <c r="V212" s="458">
        <f>IF(T212=0,0,U212)</f>
        <v>0</v>
      </c>
      <c r="W212" s="160"/>
    </row>
    <row r="213" ht="57" customHeight="1">
      <c r="A213" t="s" s="456">
        <f>'Questions'!$A213</f>
        <v>3317</v>
      </c>
      <c r="B213" t="s" s="456">
        <f>LEFT(A213,4)</f>
        <v>3293</v>
      </c>
      <c r="C213" t="s" s="456">
        <f>VLOOKUP($A213,'Questions'!$A$3:$L$333,2,0)&amp;""</f>
        <v>1829</v>
      </c>
      <c r="D213" t="s" s="456">
        <f>VLOOKUP($A213,'Questions'!$A$3:$L$333,11,0)&amp;""</f>
      </c>
      <c r="E213" t="s" s="456">
        <f>VLOOKUP($A213,'Questions'!$A$3:$L$333,12,0)&amp;""</f>
        <v>3294</v>
      </c>
      <c r="F213" t="s" s="456">
        <f>VLOOKUP($A213,'Institution Evaluation'!$A$56:$K$346,3,0)&amp;""</f>
      </c>
      <c r="G213" t="s" s="456">
        <f>VLOOKUP($A213,'Institution Evaluation'!$A$56:$K$346,7,0)&amp;""</f>
        <v>3143</v>
      </c>
      <c r="H213" t="s" s="456">
        <f>VLOOKUP($A213,'Institution Evaluation'!$A$56:$K$346,8,0)&amp;""</f>
      </c>
      <c r="I213" t="s" s="456">
        <f>VLOOKUP($A213,'Institution Evaluation'!$A$56:$K$346,9,0)&amp;""</f>
        <v>3165</v>
      </c>
      <c r="J213" t="s" s="456">
        <f>VLOOKUP($A213,'Institution Evaluation'!$A$56:$K$346,10,0)&amp;""</f>
      </c>
      <c r="K213" s="457">
        <f>IF($I213="Critical Importance",20,IF($I213="Minor Importance",5,10))</f>
        <v>10</v>
      </c>
      <c r="L213" s="458">
        <f>IF($E213="Not Scored","N/A",IF(AND($D213='Auto Responses'!$J$27,$H213=""),"N/A",IF(AND($D213='Auto Responses'!$J$27,$H213='Auto Responses'!$J$7),1,IF(AND($D213='Auto Responses'!$J$27,$H213='Auto Responses'!$J$8),0,IF(OR($F213=$G213,$H213='Auto Responses'!$J$7),1,0)))))</f>
        <v>0</v>
      </c>
      <c r="M213" t="s" s="456">
        <f>VLOOKUP($A213,'Institution Evaluation'!$A$56:$K$346,10,0)&amp;""</f>
      </c>
      <c r="N213" s="457">
        <f>IF($J213="Critical Importance",1,IF(AND($J213="",$I213="Critical Importance"),1,0))</f>
        <v>0</v>
      </c>
      <c r="O213" t="s" s="456">
        <f>IF(OR($F$21="No",$E213="Not Scored"),"N/A",IF($J213="",$K213,IF($J213="Minor Importance",5,IF($J213="Standard Importance",10,IF($J213="Critical Importance",20,0)))))</f>
        <v>148</v>
      </c>
      <c r="P213" t="s" s="456">
        <f>IF(OR($O213="N/A",$L213="N/A"),"N/A",$O213*$L213)</f>
        <v>148</v>
      </c>
      <c r="Q213" s="458">
        <f>IF(M213="TRUE",1,0)</f>
        <v>0</v>
      </c>
      <c r="R213" s="458">
        <f>R212+Q213</f>
        <v>0</v>
      </c>
      <c r="S213" s="458">
        <f>IF(Q213=0,0,R213)</f>
        <v>0</v>
      </c>
      <c r="T213" s="458">
        <f>IF(N213=1,1,0)</f>
        <v>0</v>
      </c>
      <c r="U213" s="458">
        <f>U212+T213</f>
        <v>61</v>
      </c>
      <c r="V213" s="458">
        <f>IF(T213=0,0,U213)</f>
        <v>0</v>
      </c>
      <c r="W213" s="160"/>
    </row>
    <row r="214" ht="57" customHeight="1">
      <c r="A214" t="s" s="456">
        <f>'Questions'!$A214</f>
        <v>3318</v>
      </c>
      <c r="B214" t="s" s="456">
        <f>LEFT(A214,4)</f>
        <v>3293</v>
      </c>
      <c r="C214" t="s" s="456">
        <f>VLOOKUP($A214,'Questions'!$A$3:$L$333,2,0)&amp;""</f>
        <v>1830</v>
      </c>
      <c r="D214" t="s" s="456">
        <f>VLOOKUP($A214,'Questions'!$A$3:$L$333,11,0)&amp;""</f>
      </c>
      <c r="E214" t="s" s="456">
        <f>VLOOKUP($A214,'Questions'!$A$3:$L$333,12,0)&amp;""</f>
        <v>3294</v>
      </c>
      <c r="F214" t="s" s="456">
        <f>VLOOKUP($A214,'Institution Evaluation'!$A$56:$K$346,3,0)&amp;""</f>
      </c>
      <c r="G214" t="s" s="456">
        <f>VLOOKUP($A214,'Institution Evaluation'!$A$56:$K$346,7,0)&amp;""</f>
        <v>3143</v>
      </c>
      <c r="H214" t="s" s="456">
        <f>VLOOKUP($A214,'Institution Evaluation'!$A$56:$K$346,8,0)&amp;""</f>
      </c>
      <c r="I214" t="s" s="456">
        <f>VLOOKUP($A214,'Institution Evaluation'!$A$56:$K$346,9,0)&amp;""</f>
        <v>3165</v>
      </c>
      <c r="J214" t="s" s="456">
        <f>VLOOKUP($A214,'Institution Evaluation'!$A$56:$K$346,10,0)&amp;""</f>
      </c>
      <c r="K214" s="457">
        <f>IF($I214="Critical Importance",20,IF($I214="Minor Importance",5,10))</f>
        <v>10</v>
      </c>
      <c r="L214" s="458">
        <f>IF($E214="Not Scored","N/A",IF(AND($D214='Auto Responses'!$J$27,$H214=""),"N/A",IF(AND($D214='Auto Responses'!$J$27,$H214='Auto Responses'!$J$7),1,IF(AND($D214='Auto Responses'!$J$27,$H214='Auto Responses'!$J$8),0,IF(OR($F214=$G214,$H214='Auto Responses'!$J$7),1,0)))))</f>
        <v>0</v>
      </c>
      <c r="M214" t="s" s="456">
        <f>VLOOKUP($A214,'Institution Evaluation'!$A$56:$K$346,10,0)&amp;""</f>
      </c>
      <c r="N214" s="457">
        <f>IF($J214="Critical Importance",1,IF(AND($J214="",$I214="Critical Importance"),1,0))</f>
        <v>0</v>
      </c>
      <c r="O214" t="s" s="456">
        <f>IF(OR($F$21="No",$E214="Not Scored"),"N/A",IF($J214="",$K214,IF($J214="Minor Importance",5,IF($J214="Standard Importance",10,IF($J214="Critical Importance",20,0)))))</f>
        <v>148</v>
      </c>
      <c r="P214" t="s" s="456">
        <f>IF(OR($O214="N/A",$L214="N/A"),"N/A",$O214*$L214)</f>
        <v>148</v>
      </c>
      <c r="Q214" s="458">
        <f>IF(M214="TRUE",1,0)</f>
        <v>0</v>
      </c>
      <c r="R214" s="458">
        <f>R213+Q214</f>
        <v>0</v>
      </c>
      <c r="S214" s="458">
        <f>IF(Q214=0,0,R214)</f>
        <v>0</v>
      </c>
      <c r="T214" s="458">
        <f>IF(N214=1,1,0)</f>
        <v>0</v>
      </c>
      <c r="U214" s="458">
        <f>U213+T214</f>
        <v>61</v>
      </c>
      <c r="V214" s="458">
        <f>IF(T214=0,0,U214)</f>
        <v>0</v>
      </c>
      <c r="W214" s="160"/>
    </row>
    <row r="215" ht="57" customHeight="1">
      <c r="A215" t="s" s="456">
        <f>'Questions'!$A215</f>
        <v>3319</v>
      </c>
      <c r="B215" t="s" s="456">
        <f>LEFT(A215,4)</f>
        <v>3293</v>
      </c>
      <c r="C215" t="s" s="456">
        <f>VLOOKUP($A215,'Questions'!$A$3:$L$333,2,0)&amp;""</f>
        <v>1831</v>
      </c>
      <c r="D215" t="s" s="456">
        <f>VLOOKUP($A215,'Questions'!$A$3:$L$333,11,0)&amp;""</f>
      </c>
      <c r="E215" t="s" s="456">
        <f>VLOOKUP($A215,'Questions'!$A$3:$L$333,12,0)&amp;""</f>
        <v>3294</v>
      </c>
      <c r="F215" t="s" s="456">
        <f>VLOOKUP($A215,'Institution Evaluation'!$A$56:$K$346,3,0)&amp;""</f>
      </c>
      <c r="G215" t="s" s="456">
        <f>VLOOKUP($A215,'Institution Evaluation'!$A$56:$K$346,7,0)&amp;""</f>
        <v>3143</v>
      </c>
      <c r="H215" t="s" s="456">
        <f>VLOOKUP($A215,'Institution Evaluation'!$A$56:$K$346,8,0)&amp;""</f>
      </c>
      <c r="I215" t="s" s="456">
        <f>VLOOKUP($A215,'Institution Evaluation'!$A$56:$K$346,9,0)&amp;""</f>
        <v>3146</v>
      </c>
      <c r="J215" t="s" s="456">
        <f>VLOOKUP($A215,'Institution Evaluation'!$A$56:$K$346,10,0)&amp;""</f>
      </c>
      <c r="K215" s="457">
        <f>IF($I215="Critical Importance",20,IF($I215="Minor Importance",5,10))</f>
        <v>5</v>
      </c>
      <c r="L215" s="458">
        <f>IF($E215="Not Scored","N/A",IF(AND($D215='Auto Responses'!$J$27,$H215=""),"N/A",IF(AND($D215='Auto Responses'!$J$27,$H215='Auto Responses'!$J$7),1,IF(AND($D215='Auto Responses'!$J$27,$H215='Auto Responses'!$J$8),0,IF(OR($F215=$G215,$H215='Auto Responses'!$J$7),1,0)))))</f>
        <v>0</v>
      </c>
      <c r="M215" t="s" s="456">
        <f>VLOOKUP($A215,'Institution Evaluation'!$A$56:$K$346,10,0)&amp;""</f>
      </c>
      <c r="N215" s="457">
        <f>IF($J215="Critical Importance",1,IF(AND($J215="",$I215="Critical Importance"),1,0))</f>
        <v>0</v>
      </c>
      <c r="O215" t="s" s="456">
        <f>IF(OR($F$21="No",$E215="Not Scored"),"N/A",IF($J215="",$K215,IF($J215="Minor Importance",5,IF($J215="Standard Importance",10,IF($J215="Critical Importance",20,0)))))</f>
        <v>148</v>
      </c>
      <c r="P215" t="s" s="456">
        <f>IF(OR($O215="N/A",$L215="N/A"),"N/A",$O215*$L215)</f>
        <v>148</v>
      </c>
      <c r="Q215" s="458">
        <f>IF(M215="TRUE",1,0)</f>
        <v>0</v>
      </c>
      <c r="R215" s="458">
        <f>R214+Q215</f>
        <v>0</v>
      </c>
      <c r="S215" s="458">
        <f>IF(Q215=0,0,R215)</f>
        <v>0</v>
      </c>
      <c r="T215" s="458">
        <f>IF(N215=1,1,0)</f>
        <v>0</v>
      </c>
      <c r="U215" s="458">
        <f>U214+T215</f>
        <v>61</v>
      </c>
      <c r="V215" s="458">
        <f>IF(T215=0,0,U215)</f>
        <v>0</v>
      </c>
      <c r="W215" s="160"/>
    </row>
    <row r="216" ht="57" customHeight="1">
      <c r="A216" t="s" s="456">
        <f>'Questions'!$A216</f>
        <v>1283</v>
      </c>
      <c r="B216" t="s" s="456">
        <f>LEFT(A216,4)</f>
        <v>3320</v>
      </c>
      <c r="C216" t="s" s="456">
        <f>VLOOKUP($A216,'Questions'!$A$3:$L$333,2,0)&amp;""</f>
        <v>1832</v>
      </c>
      <c r="D216" t="s" s="456">
        <f>VLOOKUP($A216,'Questions'!$A$3:$L$333,11,0)&amp;""</f>
      </c>
      <c r="E216" t="s" s="456">
        <f>VLOOKUP($A216,'Questions'!$A$3:$L$333,12,0)&amp;""</f>
        <v>3190</v>
      </c>
      <c r="F216" t="s" s="456">
        <f>VLOOKUP($A216,'Institution Evaluation'!$A$56:$K$346,3,0)&amp;""</f>
      </c>
      <c r="G216" t="s" s="456">
        <f>VLOOKUP($A216,'Institution Evaluation'!$A$56:$K$346,7,0)&amp;""</f>
        <v>3143</v>
      </c>
      <c r="H216" t="s" s="456">
        <f>VLOOKUP($A216,'Institution Evaluation'!$A$56:$K$346,8,0)&amp;""</f>
      </c>
      <c r="I216" t="s" s="456">
        <f>VLOOKUP($A216,'Institution Evaluation'!$A$56:$K$346,9,0)&amp;""</f>
        <v>3144</v>
      </c>
      <c r="J216" t="s" s="456">
        <f>VLOOKUP($A216,'Institution Evaluation'!$A$56:$K$346,10,0)&amp;""</f>
      </c>
      <c r="K216" s="457">
        <f>IF($I216="Critical Importance",20,IF($I216="Minor Importance",5,10))</f>
        <v>20</v>
      </c>
      <c r="L216" s="458">
        <f>IF($E216="Not Scored","N/A",IF(AND($D216='Auto Responses'!$J$27,$H216=""),"N/A",IF(AND($D216='Auto Responses'!$J$27,$H216='Auto Responses'!$J$7),1,IF(AND($D216='Auto Responses'!$J$27,$H216='Auto Responses'!$J$8),0,IF(OR($F216=$G216,$H216='Auto Responses'!$J$7),1,0)))))</f>
        <v>0</v>
      </c>
      <c r="M216" t="s" s="456">
        <f>VLOOKUP($A216,'Institution Evaluation'!$A$56:$K$346,10,0)&amp;""</f>
      </c>
      <c r="N216" s="457">
        <f>IF($J216="Critical Importance",1,IF(AND($J216="",$I216="Critical Importance"),1,0))</f>
        <v>1</v>
      </c>
      <c r="O216" t="s" s="456">
        <f>IF(OR($F$22="No",$E216="Not Scored"),"N/A",IF($J216="",$K216,IF($J216="Minor Importance",5,IF($J216="Standard Importance",10,IF($J216="Critical Importance",20,0)))))</f>
        <v>148</v>
      </c>
      <c r="P216" t="s" s="456">
        <f>IF(OR($O216="N/A",$L216="N/A"),"N/A",$O216*$L216)</f>
        <v>148</v>
      </c>
      <c r="Q216" s="458">
        <f>IF(M216="TRUE",1,0)</f>
        <v>0</v>
      </c>
      <c r="R216" s="458">
        <f>R215+Q216</f>
        <v>0</v>
      </c>
      <c r="S216" s="458">
        <f>IF(Q216=0,0,R216)</f>
        <v>0</v>
      </c>
      <c r="T216" s="458">
        <f>IF(N216=1,1,0)</f>
        <v>1</v>
      </c>
      <c r="U216" s="458">
        <f>U215+T216</f>
        <v>62</v>
      </c>
      <c r="V216" s="458">
        <f>IF(T216=0,0,U216)</f>
        <v>62</v>
      </c>
      <c r="W216" s="160"/>
    </row>
    <row r="217" ht="57" customHeight="1">
      <c r="A217" t="s" s="456">
        <f>'Questions'!$A217</f>
        <v>1284</v>
      </c>
      <c r="B217" t="s" s="456">
        <f>LEFT(A217,4)</f>
        <v>3320</v>
      </c>
      <c r="C217" t="s" s="456">
        <f>VLOOKUP($A217,'Questions'!$A$3:$L$333,2,0)&amp;""</f>
        <v>1835</v>
      </c>
      <c r="D217" t="s" s="456">
        <f>VLOOKUP($A217,'Questions'!$A$3:$L$333,11,0)&amp;""</f>
      </c>
      <c r="E217" t="s" s="456">
        <f>VLOOKUP($A217,'Questions'!$A$3:$L$333,12,0)&amp;""</f>
        <v>3190</v>
      </c>
      <c r="F217" t="s" s="456">
        <f>VLOOKUP($A217,'Institution Evaluation'!$A$56:$K$346,3,0)&amp;""</f>
      </c>
      <c r="G217" t="s" s="456">
        <f>VLOOKUP($A217,'Institution Evaluation'!$A$56:$K$346,7,0)&amp;""</f>
        <v>3149</v>
      </c>
      <c r="H217" t="s" s="456">
        <f>VLOOKUP($A217,'Institution Evaluation'!$A$56:$K$346,8,0)&amp;""</f>
      </c>
      <c r="I217" t="s" s="456">
        <f>VLOOKUP($A217,'Institution Evaluation'!$A$56:$K$346,9,0)&amp;""</f>
        <v>3144</v>
      </c>
      <c r="J217" t="s" s="456">
        <f>VLOOKUP($A217,'Institution Evaluation'!$A$56:$K$346,10,0)&amp;""</f>
      </c>
      <c r="K217" s="457">
        <f>IF($I217="Critical Importance",20,IF($I217="Minor Importance",5,10))</f>
        <v>20</v>
      </c>
      <c r="L217" s="458">
        <f>IF($E217="Not Scored","N/A",IF(AND($D217='Auto Responses'!$J$27,$H217=""),"N/A",IF(AND($D217='Auto Responses'!$J$27,$H217='Auto Responses'!$J$7),1,IF(AND($D217='Auto Responses'!$J$27,$H217='Auto Responses'!$J$8),0,IF(OR($F217=$G217,$H217='Auto Responses'!$J$7),1,0)))))</f>
        <v>0</v>
      </c>
      <c r="M217" t="s" s="456">
        <f>VLOOKUP($A217,'Institution Evaluation'!$A$56:$K$346,10,0)&amp;""</f>
      </c>
      <c r="N217" s="457">
        <f>IF($J217="Critical Importance",1,IF(AND($J217="",$I217="Critical Importance"),1,0))</f>
        <v>1</v>
      </c>
      <c r="O217" t="s" s="456">
        <f>IF(OR($F$22="No",$E217="Not Scored"),"N/A",IF($J217="",$K217,IF($J217="Minor Importance",5,IF($J217="Standard Importance",10,IF($J217="Critical Importance",20,0)))))</f>
        <v>148</v>
      </c>
      <c r="P217" t="s" s="456">
        <f>IF(OR($O217="N/A",$L217="N/A"),"N/A",$O217*$L217)</f>
        <v>148</v>
      </c>
      <c r="Q217" s="458">
        <f>IF(M217="TRUE",1,0)</f>
        <v>0</v>
      </c>
      <c r="R217" s="458">
        <f>R216+Q217</f>
        <v>0</v>
      </c>
      <c r="S217" s="458">
        <f>IF(Q217=0,0,R217)</f>
        <v>0</v>
      </c>
      <c r="T217" s="458">
        <f>IF(N217=1,1,0)</f>
        <v>1</v>
      </c>
      <c r="U217" s="458">
        <f>U216+T217</f>
        <v>63</v>
      </c>
      <c r="V217" s="458">
        <f>IF(T217=0,0,U217)</f>
        <v>63</v>
      </c>
      <c r="W217" s="160"/>
    </row>
    <row r="218" ht="57" customHeight="1">
      <c r="A218" t="s" s="456">
        <f>'Questions'!$A218</f>
        <v>1285</v>
      </c>
      <c r="B218" t="s" s="456">
        <f>LEFT(A218,4)</f>
        <v>3320</v>
      </c>
      <c r="C218" t="s" s="456">
        <f>VLOOKUP($A218,'Questions'!$A$3:$L$333,2,0)&amp;""</f>
        <v>1836</v>
      </c>
      <c r="D218" t="s" s="456">
        <f>VLOOKUP($A218,'Questions'!$A$3:$L$333,11,0)&amp;""</f>
      </c>
      <c r="E218" t="s" s="456">
        <f>VLOOKUP($A218,'Questions'!$A$3:$L$333,12,0)&amp;""</f>
        <v>3190</v>
      </c>
      <c r="F218" t="s" s="456">
        <f>VLOOKUP($A218,'Institution Evaluation'!$A$56:$K$346,3,0)&amp;""</f>
      </c>
      <c r="G218" t="s" s="456">
        <f>VLOOKUP($A218,'Institution Evaluation'!$A$56:$K$346,7,0)&amp;""</f>
        <v>3149</v>
      </c>
      <c r="H218" t="s" s="456">
        <f>VLOOKUP($A218,'Institution Evaluation'!$A$56:$K$346,8,0)&amp;""</f>
      </c>
      <c r="I218" t="s" s="456">
        <f>VLOOKUP($A218,'Institution Evaluation'!$A$56:$K$346,9,0)&amp;""</f>
        <v>3144</v>
      </c>
      <c r="J218" t="s" s="456">
        <f>VLOOKUP($A218,'Institution Evaluation'!$A$56:$K$346,10,0)&amp;""</f>
      </c>
      <c r="K218" s="457">
        <f>IF($I218="Critical Importance",20,IF($I218="Minor Importance",5,10))</f>
        <v>20</v>
      </c>
      <c r="L218" s="458">
        <f>IF($E218="Not Scored","N/A",IF(AND($D218='Auto Responses'!$J$27,$H218=""),"N/A",IF(AND($D218='Auto Responses'!$J$27,$H218='Auto Responses'!$J$7),1,IF(AND($D218='Auto Responses'!$J$27,$H218='Auto Responses'!$J$8),0,IF(OR($F218=$G218,$H218='Auto Responses'!$J$7),1,0)))))</f>
        <v>0</v>
      </c>
      <c r="M218" t="s" s="456">
        <f>VLOOKUP($A218,'Institution Evaluation'!$A$56:$K$346,10,0)&amp;""</f>
      </c>
      <c r="N218" s="457">
        <f>IF($J218="Critical Importance",1,IF(AND($J218="",$I218="Critical Importance"),1,0))</f>
        <v>1</v>
      </c>
      <c r="O218" t="s" s="456">
        <f>IF(OR($F$22="No",$E218="Not Scored"),"N/A",IF($J218="",$K218,IF($J218="Minor Importance",5,IF($J218="Standard Importance",10,IF($J218="Critical Importance",20,0)))))</f>
        <v>148</v>
      </c>
      <c r="P218" t="s" s="456">
        <f>IF(OR($O218="N/A",$L218="N/A"),"N/A",$O218*$L218)</f>
        <v>148</v>
      </c>
      <c r="Q218" s="458">
        <f>IF(M218="TRUE",1,0)</f>
        <v>0</v>
      </c>
      <c r="R218" s="458">
        <f>R217+Q218</f>
        <v>0</v>
      </c>
      <c r="S218" s="458">
        <f>IF(Q218=0,0,R218)</f>
        <v>0</v>
      </c>
      <c r="T218" s="458">
        <f>IF(N218=1,1,0)</f>
        <v>1</v>
      </c>
      <c r="U218" s="458">
        <f>U217+T218</f>
        <v>64</v>
      </c>
      <c r="V218" s="458">
        <f>IF(T218=0,0,U218)</f>
        <v>64</v>
      </c>
      <c r="W218" s="160"/>
    </row>
    <row r="219" ht="57" customHeight="1">
      <c r="A219" t="s" s="456">
        <f>'Questions'!$A219</f>
        <v>3321</v>
      </c>
      <c r="B219" t="s" s="456">
        <f>LEFT(A219,4)</f>
        <v>3320</v>
      </c>
      <c r="C219" t="s" s="456">
        <f>VLOOKUP($A219,'Questions'!$A$3:$L$333,2,0)&amp;""</f>
        <v>1837</v>
      </c>
      <c r="D219" t="s" s="456">
        <f>VLOOKUP($A219,'Questions'!$A$3:$L$333,11,0)&amp;""</f>
      </c>
      <c r="E219" t="s" s="456">
        <f>VLOOKUP($A219,'Questions'!$A$3:$L$333,12,0)&amp;""</f>
        <v>3190</v>
      </c>
      <c r="F219" t="s" s="456">
        <f>VLOOKUP($A219,'Institution Evaluation'!$A$56:$K$346,3,0)&amp;""</f>
      </c>
      <c r="G219" t="s" s="456">
        <f>VLOOKUP($A219,'Institution Evaluation'!$A$56:$K$346,7,0)&amp;""</f>
        <v>3143</v>
      </c>
      <c r="H219" t="s" s="456">
        <f>VLOOKUP($A219,'Institution Evaluation'!$A$56:$K$346,8,0)&amp;""</f>
      </c>
      <c r="I219" t="s" s="456">
        <f>VLOOKUP($A219,'Institution Evaluation'!$A$56:$K$346,9,0)&amp;""</f>
        <v>3165</v>
      </c>
      <c r="J219" t="s" s="456">
        <f>VLOOKUP($A219,'Institution Evaluation'!$A$56:$K$346,10,0)&amp;""</f>
      </c>
      <c r="K219" s="457">
        <f>IF($I219="Critical Importance",20,IF($I219="Minor Importance",5,10))</f>
        <v>10</v>
      </c>
      <c r="L219" s="458">
        <f>IF($E219="Not Scored","N/A",IF(AND($D219='Auto Responses'!$J$27,$H219=""),"N/A",IF(AND($D219='Auto Responses'!$J$27,$H219='Auto Responses'!$J$7),1,IF(AND($D219='Auto Responses'!$J$27,$H219='Auto Responses'!$J$8),0,IF(OR($F219=$G219,$H219='Auto Responses'!$J$7),1,0)))))</f>
        <v>0</v>
      </c>
      <c r="M219" t="s" s="456">
        <f>VLOOKUP($A219,'Institution Evaluation'!$A$56:$K$346,10,0)&amp;""</f>
      </c>
      <c r="N219" s="457">
        <f>IF($J219="Critical Importance",1,IF(AND($J219="",$I219="Critical Importance"),1,0))</f>
        <v>0</v>
      </c>
      <c r="O219" t="s" s="456">
        <f>IF(OR($F$22="No",$E219="Not Scored"),"N/A",IF($J219="",$K219,IF($J219="Minor Importance",5,IF($J219="Standard Importance",10,IF($J219="Critical Importance",20,0)))))</f>
        <v>148</v>
      </c>
      <c r="P219" t="s" s="456">
        <f>IF(OR($O219="N/A",$L219="N/A"),"N/A",$O219*$L219)</f>
        <v>148</v>
      </c>
      <c r="Q219" s="458">
        <f>IF(M219="TRUE",1,0)</f>
        <v>0</v>
      </c>
      <c r="R219" s="458">
        <f>R218+Q219</f>
        <v>0</v>
      </c>
      <c r="S219" s="458">
        <f>IF(Q219=0,0,R219)</f>
        <v>0</v>
      </c>
      <c r="T219" s="458">
        <f>IF(N219=1,1,0)</f>
        <v>0</v>
      </c>
      <c r="U219" s="458">
        <f>U218+T219</f>
        <v>64</v>
      </c>
      <c r="V219" s="458">
        <f>IF(T219=0,0,U219)</f>
        <v>0</v>
      </c>
      <c r="W219" s="160"/>
    </row>
    <row r="220" ht="57" customHeight="1">
      <c r="A220" t="s" s="456">
        <f>'Questions'!$A220</f>
        <v>3322</v>
      </c>
      <c r="B220" t="s" s="456">
        <f>LEFT(A220,4)</f>
        <v>3320</v>
      </c>
      <c r="C220" t="s" s="456">
        <f>VLOOKUP($A220,'Questions'!$A$3:$L$333,2,0)&amp;""</f>
        <v>1838</v>
      </c>
      <c r="D220" t="s" s="456">
        <f>VLOOKUP($A220,'Questions'!$A$3:$L$333,11,0)&amp;""</f>
      </c>
      <c r="E220" t="s" s="456">
        <f>VLOOKUP($A220,'Questions'!$A$3:$L$333,12,0)&amp;""</f>
        <v>3190</v>
      </c>
      <c r="F220" t="s" s="456">
        <f>VLOOKUP($A220,'Institution Evaluation'!$A$56:$K$346,3,0)&amp;""</f>
      </c>
      <c r="G220" t="s" s="456">
        <f>VLOOKUP($A220,'Institution Evaluation'!$A$56:$K$346,7,0)&amp;""</f>
        <v>3143</v>
      </c>
      <c r="H220" t="s" s="456">
        <f>VLOOKUP($A220,'Institution Evaluation'!$A$56:$K$346,8,0)&amp;""</f>
      </c>
      <c r="I220" t="s" s="456">
        <f>VLOOKUP($A220,'Institution Evaluation'!$A$56:$K$346,9,0)&amp;""</f>
        <v>3165</v>
      </c>
      <c r="J220" t="s" s="456">
        <f>VLOOKUP($A220,'Institution Evaluation'!$A$56:$K$346,10,0)&amp;""</f>
      </c>
      <c r="K220" s="457">
        <f>IF($I220="Critical Importance",20,IF($I220="Minor Importance",5,10))</f>
        <v>10</v>
      </c>
      <c r="L220" s="458">
        <f>IF($E220="Not Scored","N/A",IF(AND($D220='Auto Responses'!$J$27,$H220=""),"N/A",IF(AND($D220='Auto Responses'!$J$27,$H220='Auto Responses'!$J$7),1,IF(AND($D220='Auto Responses'!$J$27,$H220='Auto Responses'!$J$8),0,IF(OR($F220=$G220,$H220='Auto Responses'!$J$7),1,0)))))</f>
        <v>0</v>
      </c>
      <c r="M220" t="s" s="456">
        <f>VLOOKUP($A220,'Institution Evaluation'!$A$56:$K$346,10,0)&amp;""</f>
      </c>
      <c r="N220" s="457">
        <f>IF($J220="Critical Importance",1,IF(AND($J220="",$I220="Critical Importance"),1,0))</f>
        <v>0</v>
      </c>
      <c r="O220" t="s" s="456">
        <f>IF(OR($F$22="No",$E220="Not Scored"),"N/A",IF($J220="",$K220,IF($J220="Minor Importance",5,IF($J220="Standard Importance",10,IF($J220="Critical Importance",20,0)))))</f>
        <v>148</v>
      </c>
      <c r="P220" t="s" s="456">
        <f>IF(OR($O220="N/A",$L220="N/A"),"N/A",$O220*$L220)</f>
        <v>148</v>
      </c>
      <c r="Q220" s="458">
        <f>IF(M220="TRUE",1,0)</f>
        <v>0</v>
      </c>
      <c r="R220" s="458">
        <f>R219+Q220</f>
        <v>0</v>
      </c>
      <c r="S220" s="458">
        <f>IF(Q220=0,0,R220)</f>
        <v>0</v>
      </c>
      <c r="T220" s="458">
        <f>IF(N220=1,1,0)</f>
        <v>0</v>
      </c>
      <c r="U220" s="458">
        <f>U219+T220</f>
        <v>64</v>
      </c>
      <c r="V220" s="458">
        <f>IF(T220=0,0,U220)</f>
        <v>0</v>
      </c>
      <c r="W220" s="160"/>
    </row>
    <row r="221" ht="57" customHeight="1">
      <c r="A221" t="s" s="456">
        <f>'Questions'!$A221</f>
        <v>3323</v>
      </c>
      <c r="B221" t="s" s="456">
        <f>LEFT(A221,4)</f>
        <v>3320</v>
      </c>
      <c r="C221" t="s" s="456">
        <f>VLOOKUP($A221,'Questions'!$A$3:$L$333,2,0)&amp;""</f>
        <v>1839</v>
      </c>
      <c r="D221" t="s" s="456">
        <f>VLOOKUP($A221,'Questions'!$A$3:$L$333,11,0)&amp;""</f>
      </c>
      <c r="E221" t="s" s="456">
        <f>VLOOKUP($A221,'Questions'!$A$3:$L$333,12,0)&amp;""</f>
        <v>3190</v>
      </c>
      <c r="F221" t="s" s="456">
        <f>VLOOKUP($A221,'Institution Evaluation'!$A$56:$K$346,3,0)&amp;""</f>
      </c>
      <c r="G221" t="s" s="456">
        <f>VLOOKUP($A221,'Institution Evaluation'!$A$56:$K$346,7,0)&amp;""</f>
        <v>3143</v>
      </c>
      <c r="H221" t="s" s="456">
        <f>VLOOKUP($A221,'Institution Evaluation'!$A$56:$K$346,8,0)&amp;""</f>
      </c>
      <c r="I221" t="s" s="456">
        <f>VLOOKUP($A221,'Institution Evaluation'!$A$56:$K$346,9,0)&amp;""</f>
        <v>3165</v>
      </c>
      <c r="J221" t="s" s="456">
        <f>VLOOKUP($A221,'Institution Evaluation'!$A$56:$K$346,10,0)&amp;""</f>
      </c>
      <c r="K221" s="457">
        <f>IF($I221="Critical Importance",20,IF($I221="Minor Importance",5,10))</f>
        <v>10</v>
      </c>
      <c r="L221" s="458">
        <f>IF($E221="Not Scored","N/A",IF(AND($D221='Auto Responses'!$J$27,$H221=""),"N/A",IF(AND($D221='Auto Responses'!$J$27,$H221='Auto Responses'!$J$7),1,IF(AND($D221='Auto Responses'!$J$27,$H221='Auto Responses'!$J$8),0,IF(OR($F221=$G221,$H221='Auto Responses'!$J$7),1,0)))))</f>
        <v>0</v>
      </c>
      <c r="M221" t="s" s="456">
        <f>VLOOKUP($A221,'Institution Evaluation'!$A$56:$K$346,10,0)&amp;""</f>
      </c>
      <c r="N221" s="457">
        <f>IF($J221="Critical Importance",1,IF(AND($J221="",$I221="Critical Importance"),1,0))</f>
        <v>0</v>
      </c>
      <c r="O221" t="s" s="456">
        <f>IF(OR($F$22="No",$E221="Not Scored"),"N/A",IF($J221="",$K221,IF($J221="Minor Importance",5,IF($J221="Standard Importance",10,IF($J221="Critical Importance",20,0)))))</f>
        <v>148</v>
      </c>
      <c r="P221" t="s" s="456">
        <f>IF(OR($O221="N/A",$L221="N/A"),"N/A",$O221*$L221)</f>
        <v>148</v>
      </c>
      <c r="Q221" s="458">
        <f>IF(M221="TRUE",1,0)</f>
        <v>0</v>
      </c>
      <c r="R221" s="458">
        <f>R220+Q221</f>
        <v>0</v>
      </c>
      <c r="S221" s="458">
        <f>IF(Q221=0,0,R221)</f>
        <v>0</v>
      </c>
      <c r="T221" s="458">
        <f>IF(N221=1,1,0)</f>
        <v>0</v>
      </c>
      <c r="U221" s="458">
        <f>U220+T221</f>
        <v>64</v>
      </c>
      <c r="V221" s="458">
        <f>IF(T221=0,0,U221)</f>
        <v>0</v>
      </c>
      <c r="W221" s="160"/>
    </row>
    <row r="222" ht="57" customHeight="1">
      <c r="A222" t="s" s="456">
        <f>'Questions'!$A222</f>
        <v>3324</v>
      </c>
      <c r="B222" t="s" s="456">
        <f>LEFT(A222,4)</f>
        <v>3320</v>
      </c>
      <c r="C222" t="s" s="456">
        <f>VLOOKUP($A222,'Questions'!$A$3:$L$333,2,0)&amp;""</f>
        <v>1840</v>
      </c>
      <c r="D222" t="s" s="456">
        <f>VLOOKUP($A222,'Questions'!$A$3:$L$333,11,0)&amp;""</f>
      </c>
      <c r="E222" t="s" s="456">
        <f>VLOOKUP($A222,'Questions'!$A$3:$L$333,12,0)&amp;""</f>
        <v>3190</v>
      </c>
      <c r="F222" t="s" s="456">
        <f>VLOOKUP($A222,'Institution Evaluation'!$A$56:$K$346,3,0)&amp;""</f>
      </c>
      <c r="G222" t="s" s="456">
        <f>VLOOKUP($A222,'Institution Evaluation'!$A$56:$K$346,7,0)&amp;""</f>
        <v>3143</v>
      </c>
      <c r="H222" t="s" s="456">
        <f>VLOOKUP($A222,'Institution Evaluation'!$A$56:$K$346,8,0)&amp;""</f>
      </c>
      <c r="I222" t="s" s="456">
        <f>VLOOKUP($A222,'Institution Evaluation'!$A$56:$K$346,9,0)&amp;""</f>
        <v>3165</v>
      </c>
      <c r="J222" t="s" s="456">
        <f>VLOOKUP($A222,'Institution Evaluation'!$A$56:$K$346,10,0)&amp;""</f>
      </c>
      <c r="K222" s="457">
        <f>IF($I222="Critical Importance",20,IF($I222="Minor Importance",5,10))</f>
        <v>10</v>
      </c>
      <c r="L222" s="458">
        <f>IF($E222="Not Scored","N/A",IF(AND($D222='Auto Responses'!$J$27,$H222=""),"N/A",IF(AND($D222='Auto Responses'!$J$27,$H222='Auto Responses'!$J$7),1,IF(AND($D222='Auto Responses'!$J$27,$H222='Auto Responses'!$J$8),0,IF(OR($F222=$G222,$H222='Auto Responses'!$J$7),1,0)))))</f>
        <v>0</v>
      </c>
      <c r="M222" t="s" s="456">
        <f>VLOOKUP($A222,'Institution Evaluation'!$A$56:$K$346,10,0)&amp;""</f>
      </c>
      <c r="N222" s="457">
        <f>IF($J222="Critical Importance",1,IF(AND($J222="",$I222="Critical Importance"),1,0))</f>
        <v>0</v>
      </c>
      <c r="O222" t="s" s="456">
        <f>IF(OR($F$22="No",$E222="Not Scored"),"N/A",IF($J222="",$K222,IF($J222="Minor Importance",5,IF($J222="Standard Importance",10,IF($J222="Critical Importance",20,0)))))</f>
        <v>148</v>
      </c>
      <c r="P222" t="s" s="456">
        <f>IF(OR($O222="N/A",$L222="N/A"),"N/A",$O222*$L222)</f>
        <v>148</v>
      </c>
      <c r="Q222" s="458">
        <f>IF(M222="TRUE",1,0)</f>
        <v>0</v>
      </c>
      <c r="R222" s="458">
        <f>R221+Q222</f>
        <v>0</v>
      </c>
      <c r="S222" s="458">
        <f>IF(Q222=0,0,R222)</f>
        <v>0</v>
      </c>
      <c r="T222" s="458">
        <f>IF(N222=1,1,0)</f>
        <v>0</v>
      </c>
      <c r="U222" s="458">
        <f>U221+T222</f>
        <v>64</v>
      </c>
      <c r="V222" s="458">
        <f>IF(T222=0,0,U222)</f>
        <v>0</v>
      </c>
      <c r="W222" s="160"/>
    </row>
    <row r="223" ht="57" customHeight="1">
      <c r="A223" t="s" s="456">
        <f>'Questions'!$A223</f>
        <v>3325</v>
      </c>
      <c r="B223" t="s" s="456">
        <f>LEFT(A223,4)</f>
        <v>3320</v>
      </c>
      <c r="C223" t="s" s="456">
        <f>VLOOKUP($A223,'Questions'!$A$3:$L$333,2,0)&amp;""</f>
        <v>1841</v>
      </c>
      <c r="D223" t="s" s="456">
        <f>VLOOKUP($A223,'Questions'!$A$3:$L$333,11,0)&amp;""</f>
      </c>
      <c r="E223" t="s" s="456">
        <f>VLOOKUP($A223,'Questions'!$A$3:$L$333,12,0)&amp;""</f>
        <v>3190</v>
      </c>
      <c r="F223" t="s" s="456">
        <f>VLOOKUP($A223,'Institution Evaluation'!$A$56:$K$346,3,0)&amp;""</f>
      </c>
      <c r="G223" t="s" s="456">
        <f>VLOOKUP($A223,'Institution Evaluation'!$A$56:$K$346,7,0)&amp;""</f>
        <v>3143</v>
      </c>
      <c r="H223" t="s" s="456">
        <f>VLOOKUP($A223,'Institution Evaluation'!$A$56:$K$346,8,0)&amp;""</f>
      </c>
      <c r="I223" t="s" s="456">
        <f>VLOOKUP($A223,'Institution Evaluation'!$A$56:$K$346,9,0)&amp;""</f>
        <v>3165</v>
      </c>
      <c r="J223" t="s" s="456">
        <f>VLOOKUP($A223,'Institution Evaluation'!$A$56:$K$346,10,0)&amp;""</f>
      </c>
      <c r="K223" s="457">
        <f>IF($I223="Critical Importance",20,IF($I223="Minor Importance",5,10))</f>
        <v>10</v>
      </c>
      <c r="L223" s="458">
        <f>IF($E223="Not Scored","N/A",IF(AND($D223='Auto Responses'!$J$27,$H223=""),"N/A",IF(AND($D223='Auto Responses'!$J$27,$H223='Auto Responses'!$J$7),1,IF(AND($D223='Auto Responses'!$J$27,$H223='Auto Responses'!$J$8),0,IF(OR($F223=$G223,$H223='Auto Responses'!$J$7),1,0)))))</f>
        <v>0</v>
      </c>
      <c r="M223" t="s" s="456">
        <f>VLOOKUP($A223,'Institution Evaluation'!$A$56:$K$346,10,0)&amp;""</f>
      </c>
      <c r="N223" s="457">
        <f>IF($J223="Critical Importance",1,IF(AND($J223="",$I223="Critical Importance"),1,0))</f>
        <v>0</v>
      </c>
      <c r="O223" t="s" s="456">
        <f>IF(OR($F$22="No",$E223="Not Scored"),"N/A",IF($J223="",$K223,IF($J223="Minor Importance",5,IF($J223="Standard Importance",10,IF($J223="Critical Importance",20,0)))))</f>
        <v>148</v>
      </c>
      <c r="P223" t="s" s="456">
        <f>IF(OR($O223="N/A",$L223="N/A"),"N/A",$O223*$L223)</f>
        <v>148</v>
      </c>
      <c r="Q223" s="458">
        <f>IF(M223="TRUE",1,0)</f>
        <v>0</v>
      </c>
      <c r="R223" s="458">
        <f>R222+Q223</f>
        <v>0</v>
      </c>
      <c r="S223" s="458">
        <f>IF(Q223=0,0,R223)</f>
        <v>0</v>
      </c>
      <c r="T223" s="458">
        <f>IF(N223=1,1,0)</f>
        <v>0</v>
      </c>
      <c r="U223" s="458">
        <f>U222+T223</f>
        <v>64</v>
      </c>
      <c r="V223" s="458">
        <f>IF(T223=0,0,U223)</f>
        <v>0</v>
      </c>
      <c r="W223" s="160"/>
    </row>
    <row r="224" ht="57" customHeight="1">
      <c r="A224" t="s" s="456">
        <f>'Questions'!$A224</f>
        <v>3326</v>
      </c>
      <c r="B224" t="s" s="456">
        <f>LEFT(A224,4)</f>
        <v>3320</v>
      </c>
      <c r="C224" t="s" s="456">
        <f>VLOOKUP($A224,'Questions'!$A$3:$L$333,2,0)&amp;""</f>
        <v>1842</v>
      </c>
      <c r="D224" t="s" s="456">
        <f>VLOOKUP($A224,'Questions'!$A$3:$L$333,11,0)&amp;""</f>
      </c>
      <c r="E224" t="s" s="456">
        <f>VLOOKUP($A224,'Questions'!$A$3:$L$333,12,0)&amp;""</f>
        <v>3124</v>
      </c>
      <c r="F224" t="s" s="456">
        <f>VLOOKUP($A224,'Institution Evaluation'!$A$56:$K$346,3,0)&amp;""</f>
      </c>
      <c r="G224" t="s" s="456">
        <f>VLOOKUP($A224,'Institution Evaluation'!$A$56:$K$346,7,0)&amp;""</f>
        <v>3124</v>
      </c>
      <c r="H224" t="s" s="456">
        <f>VLOOKUP($A224,'Institution Evaluation'!$A$56:$K$346,8,0)&amp;""</f>
      </c>
      <c r="I224" t="s" s="456">
        <f>VLOOKUP($A224,'Institution Evaluation'!$A$56:$K$346,9,0)&amp;""</f>
        <v>3146</v>
      </c>
      <c r="J224" t="s" s="456">
        <f>VLOOKUP($A224,'Institution Evaluation'!$A$56:$K$346,10,0)&amp;""</f>
      </c>
      <c r="K224" s="457">
        <f>IF($I224="Critical Importance",20,IF($I224="Minor Importance",5,10))</f>
        <v>5</v>
      </c>
      <c r="L224" t="s" s="372">
        <f>IF($E224="Not Scored","N/A",IF(AND($D224='Auto Responses'!$J$27,$H224=""),"N/A",IF(AND($D224='Auto Responses'!$J$27,$H224='Auto Responses'!$J$7),1,IF(AND($D224='Auto Responses'!$J$27,$H224='Auto Responses'!$J$8),0,IF(OR($F224=$G224,$H224='Auto Responses'!$J$7),1,0)))))</f>
        <v>148</v>
      </c>
      <c r="M224" t="s" s="456">
        <f>VLOOKUP($A224,'Institution Evaluation'!$A$56:$K$346,10,0)&amp;""</f>
      </c>
      <c r="N224" s="457">
        <f>IF($J224="Critical Importance",1,IF(AND($J224="",$I224="Critical Importance"),1,0))</f>
        <v>0</v>
      </c>
      <c r="O224" t="s" s="456">
        <f>IF(OR($F$22="No",$E224="Not Scored"),"N/A",IF($J224="",$K224,IF($J224="Minor Importance",5,IF($J224="Standard Importance",10,IF($J224="Critical Importance",20,0)))))</f>
        <v>148</v>
      </c>
      <c r="P224" t="s" s="456">
        <f>IF(OR($O224="N/A",$L224="N/A"),"N/A",$O224*$L224)</f>
        <v>148</v>
      </c>
      <c r="Q224" s="458">
        <f>IF(M224="TRUE",1,0)</f>
        <v>0</v>
      </c>
      <c r="R224" s="458">
        <f>R223+Q224</f>
        <v>0</v>
      </c>
      <c r="S224" s="458">
        <f>IF(Q224=0,0,R224)</f>
        <v>0</v>
      </c>
      <c r="T224" s="458">
        <f>IF(N224=1,1,0)</f>
        <v>0</v>
      </c>
      <c r="U224" s="458">
        <f>U223+T224</f>
        <v>64</v>
      </c>
      <c r="V224" s="458">
        <f>IF(T224=0,0,U224)</f>
        <v>0</v>
      </c>
      <c r="W224" s="160"/>
    </row>
    <row r="225" ht="57" customHeight="1">
      <c r="A225" t="s" s="456">
        <f>'Questions'!$A225</f>
        <v>3327</v>
      </c>
      <c r="B225" t="s" s="456">
        <f>LEFT(A225,4)</f>
        <v>3320</v>
      </c>
      <c r="C225" t="s" s="456">
        <f>VLOOKUP($A225,'Questions'!$A$3:$L$333,2,0)&amp;""</f>
        <v>1843</v>
      </c>
      <c r="D225" t="s" s="456">
        <f>VLOOKUP($A225,'Questions'!$A$3:$L$333,11,0)&amp;""</f>
      </c>
      <c r="E225" t="s" s="456">
        <f>VLOOKUP($A225,'Questions'!$A$3:$L$333,12,0)&amp;""</f>
        <v>3190</v>
      </c>
      <c r="F225" t="s" s="456">
        <f>VLOOKUP($A225,'Institution Evaluation'!$A$56:$K$346,3,0)&amp;""</f>
      </c>
      <c r="G225" t="s" s="456">
        <f>VLOOKUP($A225,'Institution Evaluation'!$A$56:$K$346,7,0)&amp;""</f>
        <v>3143</v>
      </c>
      <c r="H225" t="s" s="456">
        <f>VLOOKUP($A225,'Institution Evaluation'!$A$56:$K$346,8,0)&amp;""</f>
      </c>
      <c r="I225" t="s" s="456">
        <f>VLOOKUP($A225,'Institution Evaluation'!$A$56:$K$346,9,0)&amp;""</f>
        <v>3146</v>
      </c>
      <c r="J225" t="s" s="456">
        <f>VLOOKUP($A225,'Institution Evaluation'!$A$56:$K$346,10,0)&amp;""</f>
      </c>
      <c r="K225" s="457">
        <f>IF($I225="Critical Importance",20,IF($I225="Minor Importance",5,10))</f>
        <v>5</v>
      </c>
      <c r="L225" s="458">
        <f>IF($E225="Not Scored","N/A",IF(AND($D225='Auto Responses'!$J$27,$H225=""),"N/A",IF(AND($D225='Auto Responses'!$J$27,$H225='Auto Responses'!$J$7),1,IF(AND($D225='Auto Responses'!$J$27,$H225='Auto Responses'!$J$8),0,IF(OR($F225=$G225,$H225='Auto Responses'!$J$7),1,0)))))</f>
        <v>0</v>
      </c>
      <c r="M225" t="s" s="456">
        <f>VLOOKUP($A225,'Institution Evaluation'!$A$56:$K$346,10,0)&amp;""</f>
      </c>
      <c r="N225" s="457">
        <f>IF($J225="Critical Importance",1,IF(AND($J225="",$I225="Critical Importance"),1,0))</f>
        <v>0</v>
      </c>
      <c r="O225" t="s" s="456">
        <f>IF(OR($F$22="No",$E225="Not Scored"),"N/A",IF($J225="",$K225,IF($J225="Minor Importance",5,IF($J225="Standard Importance",10,IF($J225="Critical Importance",20,0)))))</f>
        <v>148</v>
      </c>
      <c r="P225" t="s" s="456">
        <f>IF(OR($O225="N/A",$L225="N/A"),"N/A",$O225*$L225)</f>
        <v>148</v>
      </c>
      <c r="Q225" s="458">
        <f>IF(M225="TRUE",1,0)</f>
        <v>0</v>
      </c>
      <c r="R225" s="458">
        <f>R224+Q225</f>
        <v>0</v>
      </c>
      <c r="S225" s="458">
        <f>IF(Q225=0,0,R225)</f>
        <v>0</v>
      </c>
      <c r="T225" s="458">
        <f>IF(N225=1,1,0)</f>
        <v>0</v>
      </c>
      <c r="U225" s="458">
        <f>U224+T225</f>
        <v>64</v>
      </c>
      <c r="V225" s="458">
        <f>IF(T225=0,0,U225)</f>
        <v>0</v>
      </c>
      <c r="W225" s="160"/>
    </row>
    <row r="226" ht="57" customHeight="1">
      <c r="A226" t="s" s="456">
        <f>'Questions'!$A226</f>
        <v>3328</v>
      </c>
      <c r="B226" t="s" s="456">
        <f>LEFT(A226,4)</f>
        <v>3320</v>
      </c>
      <c r="C226" t="s" s="456">
        <f>VLOOKUP($A226,'Questions'!$A$3:$L$333,2,0)&amp;""</f>
        <v>1844</v>
      </c>
      <c r="D226" t="s" s="456">
        <f>VLOOKUP($A226,'Questions'!$A$3:$L$333,11,0)&amp;""</f>
      </c>
      <c r="E226" t="s" s="456">
        <f>VLOOKUP($A226,'Questions'!$A$3:$L$333,12,0)&amp;""</f>
        <v>3190</v>
      </c>
      <c r="F226" t="s" s="456">
        <f>VLOOKUP($A226,'Institution Evaluation'!$A$56:$K$346,3,0)&amp;""</f>
      </c>
      <c r="G226" t="s" s="456">
        <f>VLOOKUP($A226,'Institution Evaluation'!$A$56:$K$346,7,0)&amp;""</f>
        <v>3143</v>
      </c>
      <c r="H226" t="s" s="456">
        <f>VLOOKUP($A226,'Institution Evaluation'!$A$56:$K$346,8,0)&amp;""</f>
      </c>
      <c r="I226" t="s" s="456">
        <f>VLOOKUP($A226,'Institution Evaluation'!$A$56:$K$346,9,0)&amp;""</f>
        <v>3146</v>
      </c>
      <c r="J226" t="s" s="456">
        <f>VLOOKUP($A226,'Institution Evaluation'!$A$56:$K$346,10,0)&amp;""</f>
      </c>
      <c r="K226" s="457">
        <f>IF($I226="Critical Importance",20,IF($I226="Minor Importance",5,10))</f>
        <v>5</v>
      </c>
      <c r="L226" s="458">
        <f>IF($E226="Not Scored","N/A",IF(AND($D226='Auto Responses'!$J$27,$H226=""),"N/A",IF(AND($D226='Auto Responses'!$J$27,$H226='Auto Responses'!$J$7),1,IF(AND($D226='Auto Responses'!$J$27,$H226='Auto Responses'!$J$8),0,IF(OR($F226=$G226,$H226='Auto Responses'!$J$7),1,0)))))</f>
        <v>0</v>
      </c>
      <c r="M226" t="s" s="456">
        <f>VLOOKUP($A226,'Institution Evaluation'!$A$56:$K$346,10,0)&amp;""</f>
      </c>
      <c r="N226" s="457">
        <f>IF($J226="Critical Importance",1,IF(AND($J226="",$I226="Critical Importance"),1,0))</f>
        <v>0</v>
      </c>
      <c r="O226" t="s" s="456">
        <f>IF(OR($F$22="No",$E226="Not Scored"),"N/A",IF($J226="",$K226,IF($J226="Minor Importance",5,IF($J226="Standard Importance",10,IF($J226="Critical Importance",20,0)))))</f>
        <v>148</v>
      </c>
      <c r="P226" t="s" s="456">
        <f>IF(OR($O226="N/A",$L226="N/A"),"N/A",$O226*$L226)</f>
        <v>148</v>
      </c>
      <c r="Q226" s="458">
        <f>IF(M226="TRUE",1,0)</f>
        <v>0</v>
      </c>
      <c r="R226" s="458">
        <f>R225+Q226</f>
        <v>0</v>
      </c>
      <c r="S226" s="458">
        <f>IF(Q226=0,0,R226)</f>
        <v>0</v>
      </c>
      <c r="T226" s="458">
        <f>IF(N226=1,1,0)</f>
        <v>0</v>
      </c>
      <c r="U226" s="458">
        <f>U225+T226</f>
        <v>64</v>
      </c>
      <c r="V226" s="458">
        <f>IF(T226=0,0,U226)</f>
        <v>0</v>
      </c>
      <c r="W226" s="160"/>
    </row>
    <row r="227" ht="71.25" customHeight="1">
      <c r="A227" t="s" s="456">
        <f>'Questions'!$A227</f>
        <v>3329</v>
      </c>
      <c r="B227" t="s" s="456">
        <f>LEFT(A227,4)</f>
        <v>3320</v>
      </c>
      <c r="C227" t="s" s="456">
        <f>VLOOKUP($A227,'Questions'!$A$3:$L$333,2,0)&amp;""</f>
        <v>1845</v>
      </c>
      <c r="D227" t="s" s="456">
        <f>VLOOKUP($A227,'Questions'!$A$3:$L$333,11,0)&amp;""</f>
      </c>
      <c r="E227" t="s" s="456">
        <f>VLOOKUP($A227,'Questions'!$A$3:$L$333,12,0)&amp;""</f>
        <v>3124</v>
      </c>
      <c r="F227" t="s" s="456">
        <f>VLOOKUP($A227,'Institution Evaluation'!$A$56:$K$346,3,0)&amp;""</f>
      </c>
      <c r="G227" t="s" s="456">
        <f>VLOOKUP($A227,'Institution Evaluation'!$A$56:$K$346,7,0)&amp;""</f>
        <v>3124</v>
      </c>
      <c r="H227" t="s" s="456">
        <f>VLOOKUP($A227,'Institution Evaluation'!$A$56:$K$346,8,0)&amp;""</f>
      </c>
      <c r="I227" t="s" s="456">
        <f>VLOOKUP($A227,'Institution Evaluation'!$A$56:$K$346,9,0)&amp;""</f>
        <v>3146</v>
      </c>
      <c r="J227" t="s" s="456">
        <f>VLOOKUP($A227,'Institution Evaluation'!$A$56:$K$346,10,0)&amp;""</f>
      </c>
      <c r="K227" s="457">
        <f>IF($I227="Critical Importance",20,IF($I227="Minor Importance",5,10))</f>
        <v>5</v>
      </c>
      <c r="L227" t="s" s="372">
        <f>IF($E227="Not Scored","N/A",IF(AND($D227='Auto Responses'!$J$27,$H227=""),"N/A",IF(AND($D227='Auto Responses'!$J$27,$H227='Auto Responses'!$J$7),1,IF(AND($D227='Auto Responses'!$J$27,$H227='Auto Responses'!$J$8),0,IF(OR($F227=$G227,$H227='Auto Responses'!$J$7),1,0)))))</f>
        <v>148</v>
      </c>
      <c r="M227" t="s" s="456">
        <f>VLOOKUP($A227,'Institution Evaluation'!$A$56:$K$346,10,0)&amp;""</f>
      </c>
      <c r="N227" s="457">
        <f>IF($J227="Critical Importance",1,IF(AND($J227="",$I227="Critical Importance"),1,0))</f>
        <v>0</v>
      </c>
      <c r="O227" t="s" s="456">
        <f>IF(OR($F$22="No",$E227="Not Scored"),"N/A",IF($J227="",$K227,IF($J227="Minor Importance",5,IF($J227="Standard Importance",10,IF($J227="Critical Importance",20,0)))))</f>
        <v>148</v>
      </c>
      <c r="P227" t="s" s="456">
        <f>IF(OR($O227="N/A",$L227="N/A"),"N/A",$O227*$L227)</f>
        <v>148</v>
      </c>
      <c r="Q227" s="458">
        <f>IF(M227="TRUE",1,0)</f>
        <v>0</v>
      </c>
      <c r="R227" s="458">
        <f>R226+Q227</f>
        <v>0</v>
      </c>
      <c r="S227" s="458">
        <f>IF(Q227=0,0,R227)</f>
        <v>0</v>
      </c>
      <c r="T227" s="458">
        <f>IF(N227=1,1,0)</f>
        <v>0</v>
      </c>
      <c r="U227" s="458">
        <f>U226+T227</f>
        <v>64</v>
      </c>
      <c r="V227" s="458">
        <f>IF(T227=0,0,U227)</f>
        <v>0</v>
      </c>
      <c r="W227" s="160"/>
    </row>
    <row r="228" ht="57" customHeight="1">
      <c r="A228" t="s" s="456">
        <f>'Questions'!$A228</f>
        <v>3330</v>
      </c>
      <c r="B228" t="s" s="456">
        <f>LEFT(A228,4)</f>
        <v>3331</v>
      </c>
      <c r="C228" t="s" s="456">
        <f>VLOOKUP($A228,'Questions'!$A$3:$L$333,2,0)&amp;""</f>
        <v>1846</v>
      </c>
      <c r="D228" t="s" s="456">
        <f>VLOOKUP($A228,'Questions'!$A$3:$L$333,11,0)&amp;""</f>
      </c>
      <c r="E228" t="s" s="456">
        <f>VLOOKUP($A228,'Questions'!$A$3:$L$333,12,0)&amp;""</f>
        <v>3190</v>
      </c>
      <c r="F228" t="s" s="456">
        <f>VLOOKUP($A228,'Institution Evaluation'!$A$56:$K$346,3,0)&amp;""</f>
      </c>
      <c r="G228" t="s" s="456">
        <f>VLOOKUP($A228,'Institution Evaluation'!$A$56:$K$346,7,0)&amp;""</f>
        <v>3143</v>
      </c>
      <c r="H228" t="s" s="456">
        <f>VLOOKUP($A228,'Institution Evaluation'!$A$56:$K$346,8,0)&amp;""</f>
      </c>
      <c r="I228" t="s" s="456">
        <f>VLOOKUP($A228,'Institution Evaluation'!$A$56:$K$346,9,0)&amp;""</f>
        <v>3165</v>
      </c>
      <c r="J228" t="s" s="456">
        <f>VLOOKUP($A228,'Institution Evaluation'!$A$56:$K$346,10,0)&amp;""</f>
      </c>
      <c r="K228" s="457">
        <f>IF($I228="Critical Importance",20,IF($I228="Minor Importance",5,10))</f>
        <v>10</v>
      </c>
      <c r="L228" s="458">
        <f>IF($E228="Not Scored","N/A",IF(AND($D228='Auto Responses'!$J$27,$H228=""),"N/A",IF(AND($D228='Auto Responses'!$J$27,$H228='Auto Responses'!$J$7),1,IF(AND($D228='Auto Responses'!$J$27,$H228='Auto Responses'!$J$8),0,IF(OR($F228=$G228,$H228='Auto Responses'!$J$7),1,0)))))</f>
        <v>0</v>
      </c>
      <c r="M228" t="s" s="456">
        <f>VLOOKUP($A228,'Institution Evaluation'!$A$56:$K$346,10,0)&amp;""</f>
      </c>
      <c r="N228" s="457">
        <f>IF($J228="Critical Importance",1,IF(AND($J228="",$I228="Critical Importance"),1,0))</f>
        <v>0</v>
      </c>
      <c r="O228" t="s" s="456">
        <f>IF(OR($F$23="No",$E228="Not Scored"),"N/A",IF($J228="",$K228,IF($J228="Minor Importance",5,IF($J228="Standard Importance",10,IF($J228="Critical Importance",20,0)))))</f>
        <v>148</v>
      </c>
      <c r="P228" t="s" s="456">
        <f>IF(OR($O228="N/A",$L228="N/A"),"N/A",$O228*$L228)</f>
        <v>148</v>
      </c>
      <c r="Q228" s="458">
        <f>IF(M228="TRUE",1,0)</f>
        <v>0</v>
      </c>
      <c r="R228" s="458">
        <f>R227+Q228</f>
        <v>0</v>
      </c>
      <c r="S228" s="458">
        <f>IF(Q228=0,0,R228)</f>
        <v>0</v>
      </c>
      <c r="T228" s="458">
        <f>IF(N228=1,1,0)</f>
        <v>0</v>
      </c>
      <c r="U228" s="458">
        <f>U227+T228</f>
        <v>64</v>
      </c>
      <c r="V228" s="458">
        <f>IF(T228=0,0,U228)</f>
        <v>0</v>
      </c>
      <c r="W228" s="160"/>
    </row>
    <row r="229" ht="57" customHeight="1">
      <c r="A229" t="s" s="456">
        <f>'Questions'!$A229</f>
        <v>3332</v>
      </c>
      <c r="B229" t="s" s="456">
        <f>LEFT(A229,4)</f>
        <v>3331</v>
      </c>
      <c r="C229" t="s" s="456">
        <f>VLOOKUP($A229,'Questions'!$A$3:$L$333,2,0)&amp;""</f>
        <v>1849</v>
      </c>
      <c r="D229" t="s" s="456">
        <f>VLOOKUP($A229,'Questions'!$A$3:$L$333,11,0)&amp;""</f>
      </c>
      <c r="E229" t="s" s="456">
        <f>VLOOKUP($A229,'Questions'!$A$3:$L$333,12,0)&amp;""</f>
        <v>3190</v>
      </c>
      <c r="F229" t="s" s="456">
        <f>VLOOKUP($A229,'Institution Evaluation'!$A$56:$K$346,3,0)&amp;""</f>
      </c>
      <c r="G229" t="s" s="456">
        <f>VLOOKUP($A229,'Institution Evaluation'!$A$56:$K$346,7,0)&amp;""</f>
        <v>3149</v>
      </c>
      <c r="H229" t="s" s="456">
        <f>VLOOKUP($A229,'Institution Evaluation'!$A$56:$K$346,8,0)&amp;""</f>
      </c>
      <c r="I229" t="s" s="456">
        <f>VLOOKUP($A229,'Institution Evaluation'!$A$56:$K$346,9,0)&amp;""</f>
        <v>3165</v>
      </c>
      <c r="J229" t="s" s="456">
        <f>VLOOKUP($A229,'Institution Evaluation'!$A$56:$K$346,10,0)&amp;""</f>
      </c>
      <c r="K229" s="457">
        <f>IF($I229="Critical Importance",20,IF($I229="Minor Importance",5,10))</f>
        <v>10</v>
      </c>
      <c r="L229" s="458">
        <f>IF($E229="Not Scored","N/A",IF(AND($D229='Auto Responses'!$J$27,$H229=""),"N/A",IF(AND($D229='Auto Responses'!$J$27,$H229='Auto Responses'!$J$7),1,IF(AND($D229='Auto Responses'!$J$27,$H229='Auto Responses'!$J$8),0,IF(OR($F229=$G229,$H229='Auto Responses'!$J$7),1,0)))))</f>
        <v>0</v>
      </c>
      <c r="M229" t="s" s="456">
        <f>VLOOKUP($A229,'Institution Evaluation'!$A$56:$K$346,10,0)&amp;""</f>
      </c>
      <c r="N229" s="457">
        <f>IF($J229="Critical Importance",1,IF(AND($J229="",$I229="Critical Importance"),1,0))</f>
        <v>0</v>
      </c>
      <c r="O229" t="s" s="456">
        <f>IF(OR($F$23="No",$E229="Not Scored"),"N/A",IF($J229="",$K229,IF($J229="Minor Importance",5,IF($J229="Standard Importance",10,IF($J229="Critical Importance",20,0)))))</f>
        <v>148</v>
      </c>
      <c r="P229" t="s" s="456">
        <f>IF(OR($O229="N/A",$L229="N/A"),"N/A",$O229*$L229)</f>
        <v>148</v>
      </c>
      <c r="Q229" s="458">
        <f>IF(M229="TRUE",1,0)</f>
        <v>0</v>
      </c>
      <c r="R229" s="458">
        <f>R228+Q229</f>
        <v>0</v>
      </c>
      <c r="S229" s="458">
        <f>IF(Q229=0,0,R229)</f>
        <v>0</v>
      </c>
      <c r="T229" s="458">
        <f>IF(N229=1,1,0)</f>
        <v>0</v>
      </c>
      <c r="U229" s="458">
        <f>U228+T229</f>
        <v>64</v>
      </c>
      <c r="V229" s="458">
        <f>IF(T229=0,0,U229)</f>
        <v>0</v>
      </c>
      <c r="W229" s="160"/>
    </row>
    <row r="230" ht="57" customHeight="1">
      <c r="A230" t="s" s="456">
        <f>'Questions'!$A230</f>
        <v>3333</v>
      </c>
      <c r="B230" t="s" s="456">
        <f>LEFT(A230,4)</f>
        <v>3331</v>
      </c>
      <c r="C230" t="s" s="456">
        <f>VLOOKUP($A230,'Questions'!$A$3:$L$333,2,0)&amp;""</f>
        <v>1852</v>
      </c>
      <c r="D230" t="s" s="456">
        <f>VLOOKUP($A230,'Questions'!$A$3:$L$333,11,0)&amp;""</f>
      </c>
      <c r="E230" t="s" s="456">
        <f>VLOOKUP($A230,'Questions'!$A$3:$L$333,12,0)&amp;""</f>
        <v>3190</v>
      </c>
      <c r="F230" t="s" s="456">
        <f>VLOOKUP($A230,'Institution Evaluation'!$A$56:$K$346,3,0)&amp;""</f>
      </c>
      <c r="G230" t="s" s="456">
        <f>VLOOKUP($A230,'Institution Evaluation'!$A$56:$K$346,7,0)&amp;""</f>
        <v>3143</v>
      </c>
      <c r="H230" t="s" s="456">
        <f>VLOOKUP($A230,'Institution Evaluation'!$A$56:$K$346,8,0)&amp;""</f>
      </c>
      <c r="I230" t="s" s="456">
        <f>VLOOKUP($A230,'Institution Evaluation'!$A$56:$K$346,9,0)&amp;""</f>
        <v>3165</v>
      </c>
      <c r="J230" t="s" s="456">
        <f>VLOOKUP($A230,'Institution Evaluation'!$A$56:$K$346,10,0)&amp;""</f>
      </c>
      <c r="K230" s="457">
        <f>IF($I230="Critical Importance",20,IF($I230="Minor Importance",5,10))</f>
        <v>10</v>
      </c>
      <c r="L230" s="458">
        <f>IF($E230="Not Scored","N/A",IF(AND($D230='Auto Responses'!$J$27,$H230=""),"N/A",IF(AND($D230='Auto Responses'!$J$27,$H230='Auto Responses'!$J$7),1,IF(AND($D230='Auto Responses'!$J$27,$H230='Auto Responses'!$J$8),0,IF(OR($F230=$G230,$H230='Auto Responses'!$J$7),1,0)))))</f>
        <v>0</v>
      </c>
      <c r="M230" t="s" s="456">
        <f>VLOOKUP($A230,'Institution Evaluation'!$A$56:$K$346,10,0)&amp;""</f>
      </c>
      <c r="N230" s="457">
        <f>IF($J230="Critical Importance",1,IF(AND($J230="",$I230="Critical Importance"),1,0))</f>
        <v>0</v>
      </c>
      <c r="O230" t="s" s="456">
        <f>IF(OR($F$23="No",$E230="Not Scored"),"N/A",IF($J230="",$K230,IF($J230="Minor Importance",5,IF($J230="Standard Importance",10,IF($J230="Critical Importance",20,0)))))</f>
        <v>148</v>
      </c>
      <c r="P230" t="s" s="456">
        <f>IF(OR($O230="N/A",$L230="N/A"),"N/A",$O230*$L230)</f>
        <v>148</v>
      </c>
      <c r="Q230" s="458">
        <f>IF(M230="TRUE",1,0)</f>
        <v>0</v>
      </c>
      <c r="R230" s="458">
        <f>R229+Q230</f>
        <v>0</v>
      </c>
      <c r="S230" s="458">
        <f>IF(Q230=0,0,R230)</f>
        <v>0</v>
      </c>
      <c r="T230" s="458">
        <f>IF(N230=1,1,0)</f>
        <v>0</v>
      </c>
      <c r="U230" s="458">
        <f>U229+T230</f>
        <v>64</v>
      </c>
      <c r="V230" s="458">
        <f>IF(T230=0,0,U230)</f>
        <v>0</v>
      </c>
      <c r="W230" s="160"/>
    </row>
    <row r="231" ht="57" customHeight="1">
      <c r="A231" t="s" s="456">
        <f>'Questions'!$A231</f>
        <v>3334</v>
      </c>
      <c r="B231" t="s" s="456">
        <f>LEFT(A231,4)</f>
        <v>3331</v>
      </c>
      <c r="C231" t="s" s="456">
        <f>VLOOKUP($A231,'Questions'!$A$3:$L$333,2,0)&amp;""</f>
        <v>1855</v>
      </c>
      <c r="D231" t="s" s="456">
        <f>VLOOKUP($A231,'Questions'!$A$3:$L$333,11,0)&amp;""</f>
      </c>
      <c r="E231" t="s" s="456">
        <f>VLOOKUP($A231,'Questions'!$A$3:$L$333,12,0)&amp;""</f>
        <v>3190</v>
      </c>
      <c r="F231" t="s" s="456">
        <f>VLOOKUP($A231,'Institution Evaluation'!$A$56:$K$346,3,0)&amp;""</f>
      </c>
      <c r="G231" t="s" s="456">
        <f>VLOOKUP($A231,'Institution Evaluation'!$A$56:$K$346,7,0)&amp;""</f>
        <v>3149</v>
      </c>
      <c r="H231" t="s" s="456">
        <f>VLOOKUP($A231,'Institution Evaluation'!$A$56:$K$346,8,0)&amp;""</f>
      </c>
      <c r="I231" t="s" s="456">
        <f>VLOOKUP($A231,'Institution Evaluation'!$A$56:$K$346,9,0)&amp;""</f>
        <v>3165</v>
      </c>
      <c r="J231" t="s" s="456">
        <f>VLOOKUP($A231,'Institution Evaluation'!$A$56:$K$346,10,0)&amp;""</f>
      </c>
      <c r="K231" s="457">
        <f>IF($I231="Critical Importance",20,IF($I231="Minor Importance",5,10))</f>
        <v>10</v>
      </c>
      <c r="L231" s="458">
        <f>IF($E231="Not Scored","N/A",IF(AND($D231='Auto Responses'!$J$27,$H231=""),"N/A",IF(AND($D231='Auto Responses'!$J$27,$H231='Auto Responses'!$J$7),1,IF(AND($D231='Auto Responses'!$J$27,$H231='Auto Responses'!$J$8),0,IF(OR($F231=$G231,$H231='Auto Responses'!$J$7),1,0)))))</f>
        <v>0</v>
      </c>
      <c r="M231" t="s" s="456">
        <f>VLOOKUP($A231,'Institution Evaluation'!$A$56:$K$346,10,0)&amp;""</f>
      </c>
      <c r="N231" s="457">
        <f>IF($J231="Critical Importance",1,IF(AND($J231="",$I231="Critical Importance"),1,0))</f>
        <v>0</v>
      </c>
      <c r="O231" t="s" s="456">
        <f>IF(OR($F$23="No",$E231="Not Scored"),"N/A",IF($J231="",$K231,IF($J231="Minor Importance",5,IF($J231="Standard Importance",10,IF($J231="Critical Importance",20,0)))))</f>
        <v>148</v>
      </c>
      <c r="P231" t="s" s="456">
        <f>IF(OR($O231="N/A",$L231="N/A"),"N/A",$O231*$L231)</f>
        <v>148</v>
      </c>
      <c r="Q231" s="458">
        <f>IF(M231="TRUE",1,0)</f>
        <v>0</v>
      </c>
      <c r="R231" s="458">
        <f>R230+Q231</f>
        <v>0</v>
      </c>
      <c r="S231" s="458">
        <f>IF(Q231=0,0,R231)</f>
        <v>0</v>
      </c>
      <c r="T231" s="458">
        <f>IF(N231=1,1,0)</f>
        <v>0</v>
      </c>
      <c r="U231" s="458">
        <f>U230+T231</f>
        <v>64</v>
      </c>
      <c r="V231" s="458">
        <f>IF(T231=0,0,U231)</f>
        <v>0</v>
      </c>
      <c r="W231" s="160"/>
    </row>
    <row r="232" ht="57" customHeight="1">
      <c r="A232" t="s" s="456">
        <f>'Questions'!$A232</f>
        <v>3335</v>
      </c>
      <c r="B232" t="s" s="456">
        <f>LEFT(A232,4)</f>
        <v>3331</v>
      </c>
      <c r="C232" t="s" s="456">
        <f>VLOOKUP($A232,'Questions'!$A$3:$L$333,2,0)&amp;""</f>
        <v>1857</v>
      </c>
      <c r="D232" t="s" s="456">
        <f>VLOOKUP($A232,'Questions'!$A$3:$L$333,11,0)&amp;""</f>
      </c>
      <c r="E232" t="s" s="456">
        <f>VLOOKUP($A232,'Questions'!$A$3:$L$333,12,0)&amp;""</f>
        <v>3190</v>
      </c>
      <c r="F232" t="s" s="456">
        <f>VLOOKUP($A232,'Institution Evaluation'!$A$56:$K$346,3,0)&amp;""</f>
      </c>
      <c r="G232" t="s" s="456">
        <f>VLOOKUP($A232,'Institution Evaluation'!$A$56:$K$346,7,0)&amp;""</f>
        <v>3143</v>
      </c>
      <c r="H232" t="s" s="456">
        <f>VLOOKUP($A232,'Institution Evaluation'!$A$56:$K$346,8,0)&amp;""</f>
      </c>
      <c r="I232" t="s" s="456">
        <f>VLOOKUP($A232,'Institution Evaluation'!$A$56:$K$346,9,0)&amp;""</f>
        <v>3165</v>
      </c>
      <c r="J232" t="s" s="456">
        <f>VLOOKUP($A232,'Institution Evaluation'!$A$56:$K$346,10,0)&amp;""</f>
      </c>
      <c r="K232" s="457">
        <f>IF($I232="Critical Importance",20,IF($I232="Minor Importance",5,10))</f>
        <v>10</v>
      </c>
      <c r="L232" s="458">
        <f>IF($E232="Not Scored","N/A",IF(AND($D232='Auto Responses'!$J$27,$H232=""),"N/A",IF(AND($D232='Auto Responses'!$J$27,$H232='Auto Responses'!$J$7),1,IF(AND($D232='Auto Responses'!$J$27,$H232='Auto Responses'!$J$8),0,IF(OR($F232=$G232,$H232='Auto Responses'!$J$7),1,0)))))</f>
        <v>0</v>
      </c>
      <c r="M232" t="s" s="456">
        <f>VLOOKUP($A232,'Institution Evaluation'!$A$56:$K$346,10,0)&amp;""</f>
      </c>
      <c r="N232" s="457">
        <f>IF($J232="Critical Importance",1,IF(AND($J232="",$I232="Critical Importance"),1,0))</f>
        <v>0</v>
      </c>
      <c r="O232" t="s" s="456">
        <f>IF(OR($F$23="No",$E232="Not Scored",$F232="N/A"),"N/A",IF($J232="",$K232,IF($J232="Minor Importance",5,IF($J232="Standard Importance",10,IF($J232="Critical Importance",20,0)))))</f>
        <v>148</v>
      </c>
      <c r="P232" t="s" s="456">
        <f>IF(OR($O232="N/A",$L232="N/A"),"N/A",$O232*$L232)</f>
        <v>148</v>
      </c>
      <c r="Q232" s="458">
        <f>IF(M232="TRUE",1,0)</f>
        <v>0</v>
      </c>
      <c r="R232" s="458">
        <f>R231+Q232</f>
        <v>0</v>
      </c>
      <c r="S232" s="458">
        <f>IF(Q232=0,0,R232)</f>
        <v>0</v>
      </c>
      <c r="T232" s="458">
        <f>IF(N232=1,1,0)</f>
        <v>0</v>
      </c>
      <c r="U232" s="458">
        <f>U231+T232</f>
        <v>64</v>
      </c>
      <c r="V232" s="458">
        <f>IF(T232=0,0,U232)</f>
        <v>0</v>
      </c>
      <c r="W232" s="160"/>
    </row>
    <row r="233" ht="57" customHeight="1">
      <c r="A233" t="s" s="456">
        <f>'Questions'!$A233</f>
        <v>3336</v>
      </c>
      <c r="B233" t="s" s="456">
        <f>LEFT(A233,4)</f>
        <v>3331</v>
      </c>
      <c r="C233" t="s" s="456">
        <f>VLOOKUP($A233,'Questions'!$A$3:$L$333,2,0)&amp;""</f>
        <v>1860</v>
      </c>
      <c r="D233" t="s" s="456">
        <f>VLOOKUP($A233,'Questions'!$A$3:$L$333,11,0)&amp;""</f>
      </c>
      <c r="E233" t="s" s="456">
        <f>VLOOKUP($A233,'Questions'!$A$3:$L$333,12,0)&amp;""</f>
        <v>3190</v>
      </c>
      <c r="F233" t="s" s="456">
        <f>VLOOKUP($A233,'Institution Evaluation'!$A$56:$K$346,3,0)&amp;""</f>
      </c>
      <c r="G233" t="s" s="456">
        <f>VLOOKUP($A233,'Institution Evaluation'!$A$56:$K$346,7,0)&amp;""</f>
        <v>3143</v>
      </c>
      <c r="H233" t="s" s="456">
        <f>VLOOKUP($A233,'Institution Evaluation'!$A$56:$K$346,8,0)&amp;""</f>
      </c>
      <c r="I233" t="s" s="456">
        <f>VLOOKUP($A233,'Institution Evaluation'!$A$56:$K$346,9,0)&amp;""</f>
        <v>3165</v>
      </c>
      <c r="J233" t="s" s="456">
        <f>VLOOKUP($A233,'Institution Evaluation'!$A$56:$K$346,10,0)&amp;""</f>
      </c>
      <c r="K233" s="457">
        <f>IF($I233="Critical Importance",20,IF($I233="Minor Importance",5,10))</f>
        <v>10</v>
      </c>
      <c r="L233" s="458">
        <f>IF($E233="Not Scored","N/A",IF(AND($D233='Auto Responses'!$J$27,$H233=""),"N/A",IF(AND($D233='Auto Responses'!$J$27,$H233='Auto Responses'!$J$7),1,IF(AND($D233='Auto Responses'!$J$27,$H233='Auto Responses'!$J$8),0,IF(OR($F233=$G233,$H233='Auto Responses'!$J$7),1,0)))))</f>
        <v>0</v>
      </c>
      <c r="M233" t="s" s="456">
        <f>VLOOKUP($A233,'Institution Evaluation'!$A$56:$K$346,10,0)&amp;""</f>
      </c>
      <c r="N233" s="457">
        <f>IF($J233="Critical Importance",1,IF(AND($J233="",$I233="Critical Importance"),1,0))</f>
        <v>0</v>
      </c>
      <c r="O233" t="s" s="456">
        <f>IF(OR($F$23="No",$E233="Not Scored"),"N/A",IF($J233="",$K233,IF($J233="Minor Importance",5,IF($J233="Standard Importance",10,IF($J233="Critical Importance",20,0)))))</f>
        <v>148</v>
      </c>
      <c r="P233" t="s" s="456">
        <f>IF(OR($O233="N/A",$L233="N/A"),"N/A",$O233*$L233)</f>
        <v>148</v>
      </c>
      <c r="Q233" s="458">
        <f>IF(M233="TRUE",1,0)</f>
        <v>0</v>
      </c>
      <c r="R233" s="458">
        <f>R232+Q233</f>
        <v>0</v>
      </c>
      <c r="S233" s="458">
        <f>IF(Q233=0,0,R233)</f>
        <v>0</v>
      </c>
      <c r="T233" s="458">
        <f>IF(N233=1,1,0)</f>
        <v>0</v>
      </c>
      <c r="U233" s="458">
        <f>U232+T233</f>
        <v>64</v>
      </c>
      <c r="V233" s="458">
        <f>IF(T233=0,0,U233)</f>
        <v>0</v>
      </c>
      <c r="W233" s="160"/>
    </row>
    <row r="234" ht="57" customHeight="1">
      <c r="A234" t="s" s="456">
        <f>'Questions'!$A234</f>
        <v>3337</v>
      </c>
      <c r="B234" t="s" s="456">
        <f>LEFT(A234,4)</f>
        <v>3331</v>
      </c>
      <c r="C234" t="s" s="456">
        <f>VLOOKUP($A234,'Questions'!$A$3:$L$333,2,0)&amp;""</f>
        <v>1863</v>
      </c>
      <c r="D234" t="s" s="456">
        <f>VLOOKUP($A234,'Questions'!$A$3:$L$333,11,0)&amp;""</f>
      </c>
      <c r="E234" t="s" s="456">
        <f>VLOOKUP($A234,'Questions'!$A$3:$L$333,12,0)&amp;""</f>
        <v>3190</v>
      </c>
      <c r="F234" t="s" s="456">
        <f>VLOOKUP($A234,'Institution Evaluation'!$A$56:$K$346,3,0)&amp;""</f>
      </c>
      <c r="G234" t="s" s="456">
        <f>VLOOKUP($A234,'Institution Evaluation'!$A$56:$K$346,7,0)&amp;""</f>
        <v>3143</v>
      </c>
      <c r="H234" t="s" s="456">
        <f>VLOOKUP($A234,'Institution Evaluation'!$A$56:$K$346,8,0)&amp;""</f>
      </c>
      <c r="I234" t="s" s="456">
        <f>VLOOKUP($A234,'Institution Evaluation'!$A$56:$K$346,9,0)&amp;""</f>
        <v>3165</v>
      </c>
      <c r="J234" t="s" s="456">
        <f>VLOOKUP($A234,'Institution Evaluation'!$A$56:$K$346,10,0)&amp;""</f>
      </c>
      <c r="K234" s="457">
        <f>IF($I234="Critical Importance",20,IF($I234="Minor Importance",5,10))</f>
        <v>10</v>
      </c>
      <c r="L234" s="458">
        <f>IF($E234="Not Scored","N/A",IF(AND($D234='Auto Responses'!$J$27,$H234=""),"N/A",IF(AND($D234='Auto Responses'!$J$27,$H234='Auto Responses'!$J$7),1,IF(AND($D234='Auto Responses'!$J$27,$H234='Auto Responses'!$J$8),0,IF(OR($F234=$G234,$H234='Auto Responses'!$J$7),1,0)))))</f>
        <v>0</v>
      </c>
      <c r="M234" t="s" s="456">
        <f>VLOOKUP($A234,'Institution Evaluation'!$A$56:$K$346,10,0)&amp;""</f>
      </c>
      <c r="N234" s="457">
        <f>IF($J234="Critical Importance",1,IF(AND($J234="",$I234="Critical Importance"),1,0))</f>
        <v>0</v>
      </c>
      <c r="O234" t="s" s="456">
        <f>IF(OR($F$23="No",$E234="Not Scored"),"N/A",IF($J234="",$K234,IF($J234="Minor Importance",5,IF($J234="Standard Importance",10,IF($J234="Critical Importance",20,0)))))</f>
        <v>148</v>
      </c>
      <c r="P234" t="s" s="456">
        <f>IF(OR($O234="N/A",$L234="N/A"),"N/A",$O234*$L234)</f>
        <v>148</v>
      </c>
      <c r="Q234" s="458">
        <f>IF(M234="TRUE",1,0)</f>
        <v>0</v>
      </c>
      <c r="R234" s="458">
        <f>R233+Q234</f>
        <v>0</v>
      </c>
      <c r="S234" s="458">
        <f>IF(Q234=0,0,R234)</f>
        <v>0</v>
      </c>
      <c r="T234" s="458">
        <f>IF(N234=1,1,0)</f>
        <v>0</v>
      </c>
      <c r="U234" s="458">
        <f>U233+T234</f>
        <v>64</v>
      </c>
      <c r="V234" s="458">
        <f>IF(T234=0,0,U234)</f>
        <v>0</v>
      </c>
      <c r="W234" s="160"/>
    </row>
    <row r="235" ht="57" customHeight="1">
      <c r="A235" t="s" s="456">
        <f>'Questions'!$A235</f>
        <v>3338</v>
      </c>
      <c r="B235" t="s" s="456">
        <f>LEFT(A235,4)</f>
        <v>3331</v>
      </c>
      <c r="C235" t="s" s="456">
        <f>VLOOKUP($A235,'Questions'!$A$3:$L$333,2,0)&amp;""</f>
        <v>1866</v>
      </c>
      <c r="D235" t="s" s="456">
        <f>VLOOKUP($A235,'Questions'!$A$3:$L$333,11,0)&amp;""</f>
      </c>
      <c r="E235" t="s" s="456">
        <f>VLOOKUP($A235,'Questions'!$A$3:$L$333,12,0)&amp;""</f>
        <v>3124</v>
      </c>
      <c r="F235" t="s" s="456">
        <f>VLOOKUP($A235,'Institution Evaluation'!$A$56:$K$346,3,0)&amp;""</f>
      </c>
      <c r="G235" t="s" s="456">
        <f>VLOOKUP($A235,'Institution Evaluation'!$A$56:$K$346,7,0)&amp;""</f>
        <v>3124</v>
      </c>
      <c r="H235" t="s" s="456">
        <f>VLOOKUP($A235,'Institution Evaluation'!$A$56:$K$346,8,0)&amp;""</f>
      </c>
      <c r="I235" t="s" s="456">
        <f>VLOOKUP($A235,'Institution Evaluation'!$A$56:$K$346,9,0)&amp;""</f>
        <v>3165</v>
      </c>
      <c r="J235" t="s" s="456">
        <f>VLOOKUP($A235,'Institution Evaluation'!$A$56:$K$346,10,0)&amp;""</f>
      </c>
      <c r="K235" s="457">
        <f>IF($I235="Critical Importance",20,IF($I235="Minor Importance",5,10))</f>
        <v>10</v>
      </c>
      <c r="L235" t="s" s="372">
        <f>IF($E235="Not Scored","N/A",IF(AND($D235='Auto Responses'!$J$27,$H235=""),"N/A",IF(AND($D235='Auto Responses'!$J$27,$H235='Auto Responses'!$J$7),1,IF(AND($D235='Auto Responses'!$J$27,$H235='Auto Responses'!$J$8),0,IF(OR($F235=$G235,$H235='Auto Responses'!$J$7),1,0)))))</f>
        <v>148</v>
      </c>
      <c r="M235" t="s" s="456">
        <f>VLOOKUP($A235,'Institution Evaluation'!$A$56:$K$346,10,0)&amp;""</f>
      </c>
      <c r="N235" s="457">
        <f>IF($J235="Critical Importance",1,IF(AND($J235="",$I235="Critical Importance"),1,0))</f>
        <v>0</v>
      </c>
      <c r="O235" t="s" s="456">
        <f>IF(OR($F$23="No",$E235="Not Scored"),"N/A",IF($J235="",$K235,IF($J235="Minor Importance",5,IF($J235="Standard Importance",10,IF($J235="Critical Importance",20,0)))))</f>
        <v>148</v>
      </c>
      <c r="P235" t="s" s="456">
        <f>IF(OR($O235="N/A",$L235="N/A"),"N/A",$O235*$L235)</f>
        <v>148</v>
      </c>
      <c r="Q235" s="458">
        <f>IF(M235="TRUE",1,0)</f>
        <v>0</v>
      </c>
      <c r="R235" s="458">
        <f>R234+Q235</f>
        <v>0</v>
      </c>
      <c r="S235" s="458">
        <f>IF(Q235=0,0,R235)</f>
        <v>0</v>
      </c>
      <c r="T235" s="458">
        <f>IF(N235=1,1,0)</f>
        <v>0</v>
      </c>
      <c r="U235" s="458">
        <f>U234+T235</f>
        <v>64</v>
      </c>
      <c r="V235" s="458">
        <f>IF(T235=0,0,U235)</f>
        <v>0</v>
      </c>
      <c r="W235" s="160"/>
    </row>
    <row r="236" ht="57" customHeight="1">
      <c r="A236" t="s" s="456">
        <f>'Questions'!$A236</f>
        <v>3339</v>
      </c>
      <c r="B236" t="s" s="456">
        <f>LEFT(A236,4)</f>
        <v>3331</v>
      </c>
      <c r="C236" t="s" s="456">
        <f>VLOOKUP($A236,'Questions'!$A$3:$L$333,2,0)&amp;""</f>
        <v>1869</v>
      </c>
      <c r="D236" t="s" s="456">
        <f>VLOOKUP($A236,'Questions'!$A$3:$L$333,11,0)&amp;""</f>
      </c>
      <c r="E236" t="s" s="456">
        <f>VLOOKUP($A236,'Questions'!$A$3:$L$333,12,0)&amp;""</f>
        <v>3124</v>
      </c>
      <c r="F236" t="s" s="456">
        <f>VLOOKUP($A236,'Institution Evaluation'!$A$56:$K$346,3,0)&amp;""</f>
      </c>
      <c r="G236" t="s" s="456">
        <f>VLOOKUP($A236,'Institution Evaluation'!$A$56:$K$346,7,0)&amp;""</f>
        <v>3124</v>
      </c>
      <c r="H236" t="s" s="456">
        <f>VLOOKUP($A236,'Institution Evaluation'!$A$56:$K$346,8,0)&amp;""</f>
      </c>
      <c r="I236" t="s" s="456">
        <f>VLOOKUP($A236,'Institution Evaluation'!$A$56:$K$346,9,0)&amp;""</f>
        <v>3146</v>
      </c>
      <c r="J236" t="s" s="456">
        <f>VLOOKUP($A236,'Institution Evaluation'!$A$56:$K$346,10,0)&amp;""</f>
      </c>
      <c r="K236" s="457">
        <f>IF($I236="Critical Importance",20,IF($I236="Minor Importance",5,10))</f>
        <v>5</v>
      </c>
      <c r="L236" t="s" s="372">
        <f>IF($E236="Not Scored","N/A",IF(AND($D236='Auto Responses'!$J$27,$H236=""),"N/A",IF(AND($D236='Auto Responses'!$J$27,$H236='Auto Responses'!$J$7),1,IF(AND($D236='Auto Responses'!$J$27,$H236='Auto Responses'!$J$8),0,IF(OR($F236=$G236,$H236='Auto Responses'!$J$7),1,0)))))</f>
        <v>148</v>
      </c>
      <c r="M236" t="s" s="456">
        <f>VLOOKUP($A236,'Institution Evaluation'!$A$56:$K$346,10,0)&amp;""</f>
      </c>
      <c r="N236" s="457">
        <f>IF($J236="Critical Importance",1,IF(AND($J236="",$I236="Critical Importance"),1,0))</f>
        <v>0</v>
      </c>
      <c r="O236" t="s" s="456">
        <f>IF(OR($F$23="No",$E236="Not Scored"),"N/A",IF($J236="",$K236,IF($J236="Minor Importance",5,IF($J236="Standard Importance",10,IF($J236="Critical Importance",20,0)))))</f>
        <v>148</v>
      </c>
      <c r="P236" t="s" s="456">
        <f>IF(OR($O236="N/A",$L236="N/A"),"N/A",$O236*$L236)</f>
        <v>148</v>
      </c>
      <c r="Q236" s="458">
        <f>IF(M236="TRUE",1,0)</f>
        <v>0</v>
      </c>
      <c r="R236" s="458">
        <f>R235+Q236</f>
        <v>0</v>
      </c>
      <c r="S236" s="458">
        <f>IF(Q236=0,0,R236)</f>
        <v>0</v>
      </c>
      <c r="T236" s="458">
        <f>IF(N236=1,1,0)</f>
        <v>0</v>
      </c>
      <c r="U236" s="458">
        <f>U235+T236</f>
        <v>64</v>
      </c>
      <c r="V236" s="458">
        <f>IF(T236=0,0,U236)</f>
        <v>0</v>
      </c>
      <c r="W236" s="160"/>
    </row>
    <row r="237" ht="57" customHeight="1">
      <c r="A237" t="s" s="456">
        <f>'Questions'!$A237</f>
        <v>3340</v>
      </c>
      <c r="B237" t="s" s="456">
        <f>LEFT(A237,4)</f>
        <v>3331</v>
      </c>
      <c r="C237" t="s" s="456">
        <f>VLOOKUP($A237,'Questions'!$A$3:$L$333,2,0)&amp;""</f>
        <v>1872</v>
      </c>
      <c r="D237" t="s" s="456">
        <f>VLOOKUP($A237,'Questions'!$A$3:$L$333,11,0)&amp;""</f>
      </c>
      <c r="E237" t="s" s="456">
        <f>VLOOKUP($A237,'Questions'!$A$3:$L$333,12,0)&amp;""</f>
        <v>3190</v>
      </c>
      <c r="F237" t="s" s="456">
        <f>VLOOKUP($A237,'Institution Evaluation'!$A$56:$K$346,3,0)&amp;""</f>
      </c>
      <c r="G237" t="s" s="456">
        <f>VLOOKUP($A237,'Institution Evaluation'!$A$56:$K$346,7,0)&amp;""</f>
        <v>3143</v>
      </c>
      <c r="H237" t="s" s="456">
        <f>VLOOKUP($A237,'Institution Evaluation'!$A$56:$K$346,8,0)&amp;""</f>
      </c>
      <c r="I237" t="s" s="456">
        <f>VLOOKUP($A237,'Institution Evaluation'!$A$56:$K$346,9,0)&amp;""</f>
        <v>3146</v>
      </c>
      <c r="J237" t="s" s="456">
        <f>VLOOKUP($A237,'Institution Evaluation'!$A$56:$K$346,10,0)&amp;""</f>
      </c>
      <c r="K237" s="457">
        <f>IF($I237="Critical Importance",20,IF($I237="Minor Importance",5,10))</f>
        <v>5</v>
      </c>
      <c r="L237" s="458">
        <f>IF($E237="Not Scored","N/A",IF(AND($D237='Auto Responses'!$J$27,$H237=""),"N/A",IF(AND($D237='Auto Responses'!$J$27,$H237='Auto Responses'!$J$7),1,IF(AND($D237='Auto Responses'!$J$27,$H237='Auto Responses'!$J$8),0,IF(OR($F237=$G237,$H237='Auto Responses'!$J$7),1,0)))))</f>
        <v>0</v>
      </c>
      <c r="M237" t="s" s="456">
        <f>VLOOKUP($A237,'Institution Evaluation'!$A$56:$K$346,10,0)&amp;""</f>
      </c>
      <c r="N237" s="457">
        <f>IF($J237="Critical Importance",1,IF(AND($J237="",$I237="Critical Importance"),1,0))</f>
        <v>0</v>
      </c>
      <c r="O237" t="s" s="456">
        <f>IF(OR($F$23="No",$E237="Not Scored"),"N/A",IF($J237="",$K237,IF($J237="Minor Importance",5,IF($J237="Standard Importance",10,IF($J237="Critical Importance",20,0)))))</f>
        <v>148</v>
      </c>
      <c r="P237" t="s" s="456">
        <f>IF(OR($O237="N/A",$L237="N/A"),"N/A",$O237*$L237)</f>
        <v>148</v>
      </c>
      <c r="Q237" s="458">
        <f>IF(M237="TRUE",1,0)</f>
        <v>0</v>
      </c>
      <c r="R237" s="458">
        <f>R236+Q237</f>
        <v>0</v>
      </c>
      <c r="S237" s="458">
        <f>IF(Q237=0,0,R237)</f>
        <v>0</v>
      </c>
      <c r="T237" s="458">
        <f>IF(N237=1,1,0)</f>
        <v>0</v>
      </c>
      <c r="U237" s="458">
        <f>U236+T237</f>
        <v>64</v>
      </c>
      <c r="V237" s="458">
        <f>IF(T237=0,0,U237)</f>
        <v>0</v>
      </c>
      <c r="W237" s="160"/>
    </row>
    <row r="238" ht="57" customHeight="1">
      <c r="A238" t="s" s="456">
        <f>'Questions'!$A238</f>
        <v>3341</v>
      </c>
      <c r="B238" t="s" s="456">
        <f>LEFT(A238,4)</f>
        <v>3342</v>
      </c>
      <c r="C238" t="s" s="456">
        <f>VLOOKUP($A238,'Questions'!$A$3:$L$333,2,0)&amp;""</f>
        <v>1875</v>
      </c>
      <c r="D238" t="s" s="456">
        <f>VLOOKUP($A238,'Questions'!$A$3:$L$333,11,0)&amp;""</f>
        <v>3121</v>
      </c>
      <c r="E238" t="s" s="456">
        <f>VLOOKUP($A238,'Questions'!$A$3:$L$333,12,0)&amp;""</f>
        <v>3124</v>
      </c>
      <c r="F238" t="s" s="456">
        <f>VLOOKUP($A238,'Privacy Analyst Evaluation'!$A$46:$K$120,3,0)&amp;""</f>
      </c>
      <c r="G238" t="s" s="456">
        <f>VLOOKUP($A238,'Privacy Analyst Evaluation'!$A$46:$K$120,7,0)&amp;""</f>
        <v>3124</v>
      </c>
      <c r="H238" t="s" s="456">
        <f>VLOOKUP($A238,'Privacy Analyst Evaluation'!$A$46:$K$120,8,0)&amp;""</f>
      </c>
      <c r="I238" t="s" s="456">
        <f>VLOOKUP($A238,'Privacy Analyst Evaluation'!$A$46:$K$120,9,0)&amp;""</f>
      </c>
      <c r="J238" t="s" s="456">
        <f>VLOOKUP($A238,'Privacy Analyst Evaluation'!$A$46:$K$120,10,0)&amp;""</f>
      </c>
      <c r="K238" s="457">
        <f>IF($I238="Critical Importance",20,IF($I238="Minor Importance",5,10))</f>
        <v>10</v>
      </c>
      <c r="L238" t="s" s="372">
        <f>IF($E238="Not Scored","N/A",IF(AND($D238='Auto Responses'!$J$27,$H238=""),"N/A",IF(AND($D238='Auto Responses'!$J$27,$H238='Auto Responses'!$J$7),1,IF(AND($D238='Auto Responses'!$J$27,$H238='Auto Responses'!$J$8),0,IF(OR($F238=$G238,$H238='Auto Responses'!$J$7),1,0)))))</f>
        <v>148</v>
      </c>
      <c r="M238" t="s" s="456">
        <f>VLOOKUP($A238,'Privacy Analyst Evaluation'!$A$46:$K$120,10,0)&amp;""</f>
      </c>
      <c r="N238" s="457">
        <f>IF($J238="Critical Importance",1,IF(AND($J238="",$I238="Critical Importance"),1,0))</f>
        <v>0</v>
      </c>
      <c r="O238" t="s" s="456">
        <f>IF(OR($E238="Not Scored",$F$24="No"),"N/A",IF($J238="",$K238,IF($J238="Minor Importance",5,IF($J238="Standard Importance",10,IF($J238="Critical Importance",20,0)))))</f>
        <v>148</v>
      </c>
      <c r="P238" t="s" s="456">
        <f>IF(OR($O238="N/A",$L238="N/A"),"N/A",$O238*$L238)</f>
        <v>148</v>
      </c>
      <c r="Q238" s="458">
        <f>IF(M238="TRUE",1,0)</f>
        <v>0</v>
      </c>
      <c r="R238" s="458">
        <f>R237+Q238</f>
        <v>0</v>
      </c>
      <c r="S238" s="458">
        <f>IF(Q238=0,0,R238)</f>
        <v>0</v>
      </c>
      <c r="T238" s="458">
        <f>IF(N238=1,1,0)</f>
        <v>0</v>
      </c>
      <c r="U238" s="458">
        <f>U237+T238</f>
        <v>64</v>
      </c>
      <c r="V238" s="458">
        <f>IF(T238=0,0,U238)</f>
        <v>0</v>
      </c>
      <c r="W238" s="160"/>
    </row>
    <row r="239" ht="57" customHeight="1">
      <c r="A239" t="s" s="456">
        <f>'Questions'!$A239</f>
        <v>3343</v>
      </c>
      <c r="B239" t="s" s="456">
        <f>LEFT(A239,4)</f>
        <v>3342</v>
      </c>
      <c r="C239" t="s" s="456">
        <f>VLOOKUP($A239,'Questions'!$A$3:$L$333,2,0)&amp;""</f>
        <v>1876</v>
      </c>
      <c r="D239" t="s" s="456">
        <f>VLOOKUP($A239,'Questions'!$A$3:$L$333,11,0)&amp;""</f>
        <v>3121</v>
      </c>
      <c r="E239" t="s" s="456">
        <f>VLOOKUP($A239,'Questions'!$A$3:$L$333,12,0)&amp;""</f>
        <v>3124</v>
      </c>
      <c r="F239" t="s" s="456">
        <f>VLOOKUP($A239,'Privacy Analyst Evaluation'!$A$46:$K$120,3,0)&amp;""</f>
      </c>
      <c r="G239" t="s" s="456">
        <f>VLOOKUP($A239,'Privacy Analyst Evaluation'!$A$46:$K$120,7,0)&amp;""</f>
        <v>3124</v>
      </c>
      <c r="H239" t="s" s="456">
        <f>VLOOKUP($A239,'Privacy Analyst Evaluation'!$A$46:$K$120,8,0)&amp;""</f>
      </c>
      <c r="I239" t="s" s="456">
        <f>VLOOKUP($A239,'Privacy Analyst Evaluation'!$A$46:$K$120,9,0)&amp;""</f>
      </c>
      <c r="J239" t="s" s="456">
        <f>VLOOKUP($A239,'Privacy Analyst Evaluation'!$A$46:$K$120,10,0)&amp;""</f>
      </c>
      <c r="K239" s="457">
        <f>IF($I239="Critical Importance",20,IF($I239="Minor Importance",5,10))</f>
        <v>10</v>
      </c>
      <c r="L239" t="s" s="372">
        <f>IF($E239="Not Scored","N/A",IF(AND($D239='Auto Responses'!$J$27,$H239=""),"N/A",IF(AND($D239='Auto Responses'!$J$27,$H239='Auto Responses'!$J$7),1,IF(AND($D239='Auto Responses'!$J$27,$H239='Auto Responses'!$J$8),0,IF(OR($F239=$G239,$H239='Auto Responses'!$J$7),1,0)))))</f>
        <v>148</v>
      </c>
      <c r="M239" t="s" s="456">
        <f>VLOOKUP($A239,'Privacy Analyst Evaluation'!$A$46:$K$120,10,0)&amp;""</f>
      </c>
      <c r="N239" s="457">
        <f>IF($J239="Critical Importance",1,IF(AND($J239="",$I239="Critical Importance"),1,0))</f>
        <v>0</v>
      </c>
      <c r="O239" t="s" s="456">
        <f>IF(OR($E239="Not Scored",$F$24="No"),"N/A",IF($J239="",$K239,IF($J239="Minor Importance",5,IF($J239="Standard Importance",10,IF($J239="Critical Importance",20,0)))))</f>
        <v>148</v>
      </c>
      <c r="P239" t="s" s="456">
        <f>IF(OR($O239="N/A",$L239="N/A"),"N/A",$O239*$L239)</f>
        <v>148</v>
      </c>
      <c r="Q239" s="458">
        <f>IF(M239="TRUE",1,0)</f>
        <v>0</v>
      </c>
      <c r="R239" s="458">
        <f>R238+Q239</f>
        <v>0</v>
      </c>
      <c r="S239" s="458">
        <f>IF(Q239=0,0,R239)</f>
        <v>0</v>
      </c>
      <c r="T239" s="458">
        <f>IF(N239=1,1,0)</f>
        <v>0</v>
      </c>
      <c r="U239" s="458">
        <f>U238+T239</f>
        <v>64</v>
      </c>
      <c r="V239" s="458">
        <f>IF(T239=0,0,U239)</f>
        <v>0</v>
      </c>
      <c r="W239" s="160"/>
    </row>
    <row r="240" ht="57" customHeight="1">
      <c r="A240" t="s" s="456">
        <f>'Questions'!$A240</f>
        <v>3344</v>
      </c>
      <c r="B240" t="s" s="456">
        <f>LEFT(A240,4)</f>
        <v>3342</v>
      </c>
      <c r="C240" t="s" s="456">
        <f>VLOOKUP($A240,'Questions'!$A$3:$L$333,2,0)&amp;""</f>
        <v>1879</v>
      </c>
      <c r="D240" t="s" s="456">
        <f>VLOOKUP($A240,'Questions'!$A$3:$L$333,11,0)&amp;""</f>
        <v>3121</v>
      </c>
      <c r="E240" t="s" s="456">
        <f>VLOOKUP($A240,'Questions'!$A$3:$L$333,12,0)&amp;""</f>
        <v>3124</v>
      </c>
      <c r="F240" t="s" s="456">
        <f>VLOOKUP($A240,'Privacy Analyst Evaluation'!$A$46:$K$120,3,0)&amp;""</f>
      </c>
      <c r="G240" t="s" s="456">
        <f>VLOOKUP($A240,'Privacy Analyst Evaluation'!$A$46:$K$120,7,0)&amp;""</f>
        <v>3124</v>
      </c>
      <c r="H240" t="s" s="456">
        <f>VLOOKUP($A240,'Privacy Analyst Evaluation'!$A$46:$K$120,8,0)&amp;""</f>
      </c>
      <c r="I240" t="s" s="456">
        <f>VLOOKUP($A240,'Privacy Analyst Evaluation'!$A$46:$K$120,9,0)&amp;""</f>
      </c>
      <c r="J240" t="s" s="456">
        <f>VLOOKUP($A240,'Privacy Analyst Evaluation'!$A$46:$K$120,10,0)&amp;""</f>
      </c>
      <c r="K240" s="457">
        <f>IF($I240="Critical Importance",20,IF($I240="Minor Importance",5,10))</f>
        <v>10</v>
      </c>
      <c r="L240" t="s" s="372">
        <f>IF($E240="Not Scored","N/A",IF(AND($D240='Auto Responses'!$J$27,$H240=""),"N/A",IF(AND($D240='Auto Responses'!$J$27,$H240='Auto Responses'!$J$7),1,IF(AND($D240='Auto Responses'!$J$27,$H240='Auto Responses'!$J$8),0,IF(OR($F240=$G240,$H240='Auto Responses'!$J$7),1,0)))))</f>
        <v>148</v>
      </c>
      <c r="M240" t="s" s="456">
        <f>VLOOKUP($A240,'Privacy Analyst Evaluation'!$A$46:$K$120,10,0)&amp;""</f>
      </c>
      <c r="N240" s="457">
        <f>IF($J240="Critical Importance",1,IF(AND($J240="",$I240="Critical Importance"),1,0))</f>
        <v>0</v>
      </c>
      <c r="O240" t="s" s="456">
        <f>IF(OR($E240="Not Scored",$F$24="No"),"N/A",IF($J240="",$K240,IF($J240="Minor Importance",5,IF($J240="Standard Importance",10,IF($J240="Critical Importance",20,0)))))</f>
        <v>148</v>
      </c>
      <c r="P240" t="s" s="456">
        <f>IF(OR($O240="N/A",$L240="N/A"),"N/A",$O240*$L240)</f>
        <v>148</v>
      </c>
      <c r="Q240" s="458">
        <f>IF(M240="TRUE",1,0)</f>
        <v>0</v>
      </c>
      <c r="R240" s="458">
        <f>R239+Q240</f>
        <v>0</v>
      </c>
      <c r="S240" s="458">
        <f>IF(Q240=0,0,R240)</f>
        <v>0</v>
      </c>
      <c r="T240" s="458">
        <f>IF(N240=1,1,0)</f>
        <v>0</v>
      </c>
      <c r="U240" s="458">
        <f>U239+T240</f>
        <v>64</v>
      </c>
      <c r="V240" s="458">
        <f>IF(T240=0,0,U240)</f>
        <v>0</v>
      </c>
      <c r="W240" s="160"/>
    </row>
    <row r="241" ht="57" customHeight="1">
      <c r="A241" t="s" s="456">
        <f>'Questions'!$A241</f>
        <v>3345</v>
      </c>
      <c r="B241" t="s" s="456">
        <f>LEFT(A241,4)</f>
        <v>3342</v>
      </c>
      <c r="C241" t="s" s="456">
        <f>VLOOKUP($A241,'Questions'!$A$3:$L$333,2,0)&amp;""</f>
        <v>1880</v>
      </c>
      <c r="D241" t="s" s="456">
        <f>VLOOKUP($A241,'Questions'!$A$3:$L$333,11,0)&amp;""</f>
        <v>3121</v>
      </c>
      <c r="E241" t="s" s="456">
        <f>VLOOKUP($A241,'Questions'!$A$3:$L$333,12,0)&amp;""</f>
        <v>3124</v>
      </c>
      <c r="F241" t="s" s="456">
        <f>VLOOKUP($A241,'Privacy Analyst Evaluation'!$A$46:$K$120,3,0)&amp;""</f>
      </c>
      <c r="G241" t="s" s="456">
        <f>VLOOKUP($A241,'Privacy Analyst Evaluation'!$A$46:$K$120,7,0)&amp;""</f>
        <v>3124</v>
      </c>
      <c r="H241" t="s" s="456">
        <f>VLOOKUP($A241,'Privacy Analyst Evaluation'!$A$46:$K$120,8,0)&amp;""</f>
      </c>
      <c r="I241" t="s" s="456">
        <f>VLOOKUP($A241,'Privacy Analyst Evaluation'!$A$46:$K$120,9,0)&amp;""</f>
      </c>
      <c r="J241" t="s" s="456">
        <f>VLOOKUP($A241,'Privacy Analyst Evaluation'!$A$46:$K$120,10,0)&amp;""</f>
      </c>
      <c r="K241" s="457">
        <f>IF($I241="Critical Importance",20,IF($I241="Minor Importance",5,10))</f>
        <v>10</v>
      </c>
      <c r="L241" t="s" s="372">
        <f>IF($E241="Not Scored","N/A",IF(AND($D241='Auto Responses'!$J$27,$H241=""),"N/A",IF(AND($D241='Auto Responses'!$J$27,$H241='Auto Responses'!$J$7),1,IF(AND($D241='Auto Responses'!$J$27,$H241='Auto Responses'!$J$8),0,IF(OR($F241=$G241,$H241='Auto Responses'!$J$7),1,0)))))</f>
        <v>148</v>
      </c>
      <c r="M241" t="s" s="456">
        <f>VLOOKUP($A241,'Privacy Analyst Evaluation'!$A$46:$K$120,10,0)&amp;""</f>
      </c>
      <c r="N241" s="457">
        <f>IF($J241="Critical Importance",1,IF(AND($J241="",$I241="Critical Importance"),1,0))</f>
        <v>0</v>
      </c>
      <c r="O241" t="s" s="456">
        <f>IF(OR($E241="Not Scored",$F$24="No"),"N/A",IF($J241="",$K241,IF($J241="Minor Importance",5,IF($J241="Standard Importance",10,IF($J241="Critical Importance",20,0)))))</f>
        <v>148</v>
      </c>
      <c r="P241" t="s" s="456">
        <f>IF(OR($O241="N/A",$L241="N/A"),"N/A",$O241*$L241)</f>
        <v>148</v>
      </c>
      <c r="Q241" s="458">
        <f>IF(M241="TRUE",1,0)</f>
        <v>0</v>
      </c>
      <c r="R241" s="458">
        <f>R240+Q241</f>
        <v>0</v>
      </c>
      <c r="S241" s="458">
        <f>IF(Q241=0,0,R241)</f>
        <v>0</v>
      </c>
      <c r="T241" s="458">
        <f>IF(N241=1,1,0)</f>
        <v>0</v>
      </c>
      <c r="U241" s="458">
        <f>U240+T241</f>
        <v>64</v>
      </c>
      <c r="V241" s="458">
        <f>IF(T241=0,0,U241)</f>
        <v>0</v>
      </c>
      <c r="W241" s="160"/>
    </row>
    <row r="242" ht="57" customHeight="1">
      <c r="A242" t="s" s="456">
        <f>'Questions'!$A242</f>
        <v>3346</v>
      </c>
      <c r="B242" t="s" s="456">
        <f>LEFT(A242,4)</f>
        <v>3342</v>
      </c>
      <c r="C242" t="s" s="456">
        <f>VLOOKUP($A242,'Questions'!$A$3:$L$333,2,0)&amp;""</f>
        <v>1881</v>
      </c>
      <c r="D242" t="s" s="456">
        <f>VLOOKUP($A242,'Questions'!$A$3:$L$333,11,0)&amp;""</f>
      </c>
      <c r="E242" t="s" s="456">
        <f>VLOOKUP($A242,'Questions'!$A$3:$L$333,12,0)&amp;""</f>
        <v>3124</v>
      </c>
      <c r="F242" t="s" s="456">
        <f>VLOOKUP($A242,'Privacy Analyst Evaluation'!$A$46:$K$120,3,0)&amp;""</f>
      </c>
      <c r="G242" t="s" s="456">
        <f>VLOOKUP($A242,'Privacy Analyst Evaluation'!$A$46:$K$120,7,0)&amp;""</f>
        <v>3124</v>
      </c>
      <c r="H242" t="s" s="456">
        <f>VLOOKUP($A242,'Privacy Analyst Evaluation'!$A$46:$K$120,8,0)&amp;""</f>
      </c>
      <c r="I242" t="s" s="456">
        <f>VLOOKUP($A242,'Privacy Analyst Evaluation'!$A$46:$K$120,9,0)&amp;""</f>
        <v>3165</v>
      </c>
      <c r="J242" t="s" s="456">
        <f>VLOOKUP($A242,'Privacy Analyst Evaluation'!$A$46:$K$120,10,0)&amp;""</f>
      </c>
      <c r="K242" s="457">
        <f>IF($I242="Critical Importance",20,IF($I242="Minor Importance",5,10))</f>
        <v>10</v>
      </c>
      <c r="L242" t="s" s="372">
        <f>IF($E242="Not Scored","N/A",IF(AND($D242='Auto Responses'!$J$27,$H242=""),"N/A",IF(AND($D242='Auto Responses'!$J$27,$H242='Auto Responses'!$J$7),1,IF(AND($D242='Auto Responses'!$J$27,$H242='Auto Responses'!$J$8),0,IF(OR($F242=$G242,$H242='Auto Responses'!$J$7),1,0)))))</f>
        <v>148</v>
      </c>
      <c r="M242" t="s" s="456">
        <f>VLOOKUP($A242,'Privacy Analyst Evaluation'!$A$46:$K$120,10,0)&amp;""</f>
      </c>
      <c r="N242" s="457">
        <f>IF($J242="Critical Importance",1,IF(AND($J242="",$I242="Critical Importance"),1,0))</f>
        <v>0</v>
      </c>
      <c r="O242" t="s" s="456">
        <f>IF(OR($E242="Not Scored",$F$24="No"),"N/A",IF($J242="",$K242,IF($J242="Minor Importance",5,IF($J242="Standard Importance",10,IF($J242="Critical Importance",20,0)))))</f>
        <v>148</v>
      </c>
      <c r="P242" t="s" s="456">
        <f>IF(OR($O242="N/A",$L242="N/A"),"N/A",$O242*$L242)</f>
        <v>148</v>
      </c>
      <c r="Q242" s="458">
        <f>IF(M242="TRUE",1,0)</f>
        <v>0</v>
      </c>
      <c r="R242" s="458">
        <f>R241+Q242</f>
        <v>0</v>
      </c>
      <c r="S242" s="458">
        <f>IF(Q242=0,0,R242)</f>
        <v>0</v>
      </c>
      <c r="T242" s="458">
        <f>IF(N242=1,1,0)</f>
        <v>0</v>
      </c>
      <c r="U242" s="458">
        <f>U241+T242</f>
        <v>64</v>
      </c>
      <c r="V242" s="458">
        <f>IF(T242=0,0,U242)</f>
        <v>0</v>
      </c>
      <c r="W242" s="160"/>
    </row>
    <row r="243" ht="71.25" customHeight="1">
      <c r="A243" t="s" s="456">
        <f>'Questions'!$A243</f>
        <v>1286</v>
      </c>
      <c r="B243" t="s" s="456">
        <f>LEFT(A243,4)</f>
        <v>3347</v>
      </c>
      <c r="C243" t="s" s="456">
        <f>VLOOKUP($A243,'Questions'!$A$3:$L$333,2,0)&amp;""</f>
        <v>1882</v>
      </c>
      <c r="D243" t="s" s="456">
        <f>VLOOKUP($A243,'Questions'!$A$3:$L$333,11,0)&amp;""</f>
      </c>
      <c r="E243" t="s" s="456">
        <f>VLOOKUP($A243,'Questions'!$A$3:$L$333,12,0)&amp;""</f>
        <v>3348</v>
      </c>
      <c r="F243" t="s" s="456">
        <f>VLOOKUP($A243,'Privacy Analyst Evaluation'!$A$46:$K$120,3,0)&amp;""</f>
      </c>
      <c r="G243" t="s" s="456">
        <f>VLOOKUP($A243,'Privacy Analyst Evaluation'!$A$46:$K$120,7,0)&amp;""</f>
        <v>3149</v>
      </c>
      <c r="H243" t="s" s="456">
        <f>VLOOKUP($A243,'Privacy Analyst Evaluation'!$A$46:$K$120,8,0)&amp;""</f>
      </c>
      <c r="I243" t="s" s="456">
        <f>VLOOKUP($A243,'Privacy Analyst Evaluation'!$A$46:$K$120,9,0)&amp;""</f>
        <v>3144</v>
      </c>
      <c r="J243" t="s" s="456">
        <f>VLOOKUP($A243,'Privacy Analyst Evaluation'!$A$46:$K$120,10,0)&amp;""</f>
      </c>
      <c r="K243" s="457">
        <f>IF($I243="Critical Importance",20,IF($I243="Minor Importance",5,10))</f>
        <v>20</v>
      </c>
      <c r="L243" s="458">
        <f>IF($E243="Not Scored","N/A",IF(AND($D243='Auto Responses'!$J$27,$H243=""),"N/A",IF(AND($D243='Auto Responses'!$J$27,$H243='Auto Responses'!$J$7),1,IF(AND($D243='Auto Responses'!$J$27,$H243='Auto Responses'!$J$8),0,IF(OR($F243=$G243,$H243='Auto Responses'!$J$7),1,0)))))</f>
        <v>0</v>
      </c>
      <c r="M243" t="s" s="456">
        <f>VLOOKUP($A243,'Privacy Analyst Evaluation'!$A$46:$K$120,10,0)&amp;""</f>
      </c>
      <c r="N243" s="457">
        <f>IF($J243="Critical Importance",1,IF(AND($J243="",$I243="Critical Importance"),1,0))</f>
        <v>1</v>
      </c>
      <c r="O243" t="s" s="456">
        <f>IF(OR($E243="Not Scored",$F$24="No"),"N/A",IF($J243="",$K243,IF($J243="Minor Importance",5,IF($J243="Standard Importance",10,IF($J243="Critical Importance",20,0)))))</f>
        <v>148</v>
      </c>
      <c r="P243" t="s" s="456">
        <f>IF(OR($O243="N/A",$L243="N/A"),"N/A",$O243*$L243)</f>
        <v>148</v>
      </c>
      <c r="Q243" s="458">
        <f>IF(M243="TRUE",1,0)</f>
        <v>0</v>
      </c>
      <c r="R243" s="458">
        <f>R242+Q243</f>
        <v>0</v>
      </c>
      <c r="S243" s="458">
        <f>IF(Q243=0,0,R243)</f>
        <v>0</v>
      </c>
      <c r="T243" s="458">
        <f>IF(N243=1,1,0)</f>
        <v>1</v>
      </c>
      <c r="U243" s="458">
        <f>U242+T243</f>
        <v>65</v>
      </c>
      <c r="V243" s="458">
        <f>IF(T243=0,0,U243)</f>
        <v>65</v>
      </c>
      <c r="W243" s="160"/>
    </row>
    <row r="244" ht="57" customHeight="1">
      <c r="A244" t="s" s="456">
        <f>'Questions'!$A244</f>
        <v>1287</v>
      </c>
      <c r="B244" t="s" s="456">
        <f>LEFT(A244,4)</f>
        <v>3347</v>
      </c>
      <c r="C244" t="s" s="456">
        <f>VLOOKUP($A244,'Questions'!$A$3:$L$333,2,0)&amp;""</f>
        <v>1883</v>
      </c>
      <c r="D244" t="s" s="456">
        <f>VLOOKUP($A244,'Questions'!$A$3:$L$333,11,0)&amp;""</f>
      </c>
      <c r="E244" t="s" s="456">
        <f>VLOOKUP($A244,'Questions'!$A$3:$L$333,12,0)&amp;""</f>
        <v>3124</v>
      </c>
      <c r="F244" t="s" s="456">
        <f>VLOOKUP($A244,'Privacy Analyst Evaluation'!$A$46:$K$120,3,0)&amp;""</f>
      </c>
      <c r="G244" t="s" s="456">
        <f>VLOOKUP($A244,'Privacy Analyst Evaluation'!$A$46:$K$120,7,0)&amp;""</f>
        <v>3124</v>
      </c>
      <c r="H244" t="s" s="456">
        <f>VLOOKUP($A244,'Privacy Analyst Evaluation'!$A$46:$K$120,8,0)&amp;""</f>
      </c>
      <c r="I244" t="s" s="456">
        <f>VLOOKUP($A244,'Privacy Analyst Evaluation'!$A$46:$K$120,9,0)&amp;""</f>
        <v>3144</v>
      </c>
      <c r="J244" t="s" s="456">
        <f>VLOOKUP($A244,'Privacy Analyst Evaluation'!$A$46:$K$120,10,0)&amp;""</f>
      </c>
      <c r="K244" s="457">
        <f>IF($I244="Critical Importance",20,IF($I244="Minor Importance",5,10))</f>
        <v>20</v>
      </c>
      <c r="L244" t="s" s="372">
        <f>IF($E244="Not Scored","N/A",IF(AND($D244='Auto Responses'!$J$27,$H244=""),"N/A",IF(AND($D244='Auto Responses'!$J$27,$H244='Auto Responses'!$J$7),1,IF(AND($D244='Auto Responses'!$J$27,$H244='Auto Responses'!$J$8),0,IF(OR($F244=$G244,$H244='Auto Responses'!$J$7),1,0)))))</f>
        <v>148</v>
      </c>
      <c r="M244" t="s" s="456">
        <f>VLOOKUP($A244,'Privacy Analyst Evaluation'!$A$46:$K$120,10,0)&amp;""</f>
      </c>
      <c r="N244" s="457">
        <f>IF($J244="Critical Importance",1,IF(AND($J244="",$I244="Critical Importance"),1,0))</f>
        <v>1</v>
      </c>
      <c r="O244" t="s" s="456">
        <f>IF(OR($E244="Not Scored",$F$24="No"),"N/A",IF($J244="",$K244,IF($J244="Minor Importance",5,IF($J244="Standard Importance",10,IF($J244="Critical Importance",20,0)))))</f>
        <v>148</v>
      </c>
      <c r="P244" t="s" s="456">
        <f>IF(OR($O244="N/A",$L244="N/A"),"N/A",$O244*$L244)</f>
        <v>148</v>
      </c>
      <c r="Q244" s="458">
        <f>IF(M244="TRUE",1,0)</f>
        <v>0</v>
      </c>
      <c r="R244" s="458">
        <f>R243+Q244</f>
        <v>0</v>
      </c>
      <c r="S244" s="458">
        <f>IF(Q244=0,0,R244)</f>
        <v>0</v>
      </c>
      <c r="T244" s="458">
        <f>IF(N244=1,1,0)</f>
        <v>1</v>
      </c>
      <c r="U244" s="458">
        <f>U243+T244</f>
        <v>66</v>
      </c>
      <c r="V244" s="458">
        <f>IF(T244=0,0,U244)</f>
        <v>66</v>
      </c>
      <c r="W244" s="160"/>
    </row>
    <row r="245" ht="57" customHeight="1">
      <c r="A245" t="s" s="456">
        <f>'Questions'!$A245</f>
        <v>3349</v>
      </c>
      <c r="B245" t="s" s="456">
        <f>LEFT(A245,4)</f>
        <v>3347</v>
      </c>
      <c r="C245" t="s" s="456">
        <f>VLOOKUP($A245,'Questions'!$A$3:$L$333,2,0)&amp;""</f>
        <v>1884</v>
      </c>
      <c r="D245" t="s" s="456">
        <f>VLOOKUP($A245,'Questions'!$A$3:$L$333,11,0)&amp;""</f>
      </c>
      <c r="E245" t="s" s="456">
        <f>VLOOKUP($A245,'Questions'!$A$3:$L$333,12,0)&amp;""</f>
        <v>3348</v>
      </c>
      <c r="F245" t="s" s="456">
        <f>VLOOKUP($A245,'Privacy Analyst Evaluation'!$A$46:$K$120,3,0)&amp;""</f>
      </c>
      <c r="G245" t="s" s="456">
        <f>VLOOKUP($A245,'Privacy Analyst Evaluation'!$A$46:$K$120,7,0)&amp;""</f>
        <v>3149</v>
      </c>
      <c r="H245" t="s" s="456">
        <f>VLOOKUP($A245,'Privacy Analyst Evaluation'!$A$46:$K$120,8,0)&amp;""</f>
      </c>
      <c r="I245" t="s" s="456">
        <f>VLOOKUP($A245,'Privacy Analyst Evaluation'!$A$46:$K$120,9,0)&amp;""</f>
        <v>3146</v>
      </c>
      <c r="J245" t="s" s="456">
        <f>VLOOKUP($A245,'Privacy Analyst Evaluation'!$A$46:$K$120,10,0)&amp;""</f>
      </c>
      <c r="K245" s="457">
        <f>IF($I245="Critical Importance",20,IF($I245="Minor Importance",5,10))</f>
        <v>5</v>
      </c>
      <c r="L245" s="458">
        <f>IF($E245="Not Scored","N/A",IF(AND($D245='Auto Responses'!$J$27,$H245=""),"N/A",IF(AND($D245='Auto Responses'!$J$27,$H245='Auto Responses'!$J$7),1,IF(AND($D245='Auto Responses'!$J$27,$H245='Auto Responses'!$J$8),0,IF(OR($F245=$G245,$H245='Auto Responses'!$J$7),1,0)))))</f>
        <v>0</v>
      </c>
      <c r="M245" t="s" s="456">
        <f>VLOOKUP($A245,'Privacy Analyst Evaluation'!$A$46:$K$120,10,0)&amp;""</f>
      </c>
      <c r="N245" s="457">
        <f>IF($J245="Critical Importance",1,IF(AND($J245="",$I245="Critical Importance"),1,0))</f>
        <v>0</v>
      </c>
      <c r="O245" t="s" s="456">
        <f>IF(OR($E245="Not Scored",$F$24="No"),"N/A",IF($J245="",$K245,IF($J245="Minor Importance",5,IF($J245="Standard Importance",10,IF($J245="Critical Importance",20,0)))))</f>
        <v>148</v>
      </c>
      <c r="P245" t="s" s="456">
        <f>IF(OR($O245="N/A",$L245="N/A"),"N/A",$O245*$L245)</f>
        <v>148</v>
      </c>
      <c r="Q245" s="458">
        <f>IF(M245="TRUE",1,0)</f>
        <v>0</v>
      </c>
      <c r="R245" s="458">
        <f>R244+Q245</f>
        <v>0</v>
      </c>
      <c r="S245" s="458">
        <f>IF(Q245=0,0,R245)</f>
        <v>0</v>
      </c>
      <c r="T245" s="458">
        <f>IF(N245=1,1,0)</f>
        <v>0</v>
      </c>
      <c r="U245" s="458">
        <f>U244+T245</f>
        <v>66</v>
      </c>
      <c r="V245" s="458">
        <f>IF(T245=0,0,U245)</f>
        <v>0</v>
      </c>
      <c r="W245" s="160"/>
    </row>
    <row r="246" ht="57" customHeight="1">
      <c r="A246" t="s" s="456">
        <f>'Questions'!$A246</f>
        <v>3350</v>
      </c>
      <c r="B246" t="s" s="456">
        <f>LEFT(A246,4)</f>
        <v>3347</v>
      </c>
      <c r="C246" t="s" s="456">
        <f>VLOOKUP($A246,'Questions'!$A$3:$L$333,2,0)&amp;""</f>
        <v>1885</v>
      </c>
      <c r="D246" t="s" s="456">
        <f>VLOOKUP($A246,'Questions'!$A$3:$L$333,11,0)&amp;""</f>
      </c>
      <c r="E246" t="s" s="456">
        <f>VLOOKUP($A246,'Questions'!$A$3:$L$333,12,0)&amp;""</f>
        <v>3348</v>
      </c>
      <c r="F246" t="s" s="456">
        <f>VLOOKUP($A246,'Privacy Analyst Evaluation'!$A$46:$K$120,3,0)&amp;""</f>
      </c>
      <c r="G246" t="s" s="456">
        <f>VLOOKUP($A246,'Privacy Analyst Evaluation'!$A$46:$K$120,7,0)&amp;""</f>
        <v>3143</v>
      </c>
      <c r="H246" t="s" s="456">
        <f>VLOOKUP($A246,'Privacy Analyst Evaluation'!$A$46:$K$120,8,0)&amp;""</f>
      </c>
      <c r="I246" t="s" s="456">
        <f>VLOOKUP($A246,'Privacy Analyst Evaluation'!$A$46:$K$120,9,0)&amp;""</f>
        <v>3146</v>
      </c>
      <c r="J246" t="s" s="456">
        <f>VLOOKUP($A246,'Privacy Analyst Evaluation'!$A$46:$K$120,10,0)&amp;""</f>
      </c>
      <c r="K246" s="457">
        <f>IF($I246="Critical Importance",20,IF($I246="Minor Importance",5,10))</f>
        <v>5</v>
      </c>
      <c r="L246" s="458">
        <f>IF($E246="Not Scored","N/A",IF(AND($D246='Auto Responses'!$J$27,$H246=""),"N/A",IF(AND($D246='Auto Responses'!$J$27,$H246='Auto Responses'!$J$7),1,IF(AND($D246='Auto Responses'!$J$27,$H246='Auto Responses'!$J$8),0,IF(OR($F246=$G246,$H246='Auto Responses'!$J$7),1,0)))))</f>
        <v>0</v>
      </c>
      <c r="M246" t="s" s="456">
        <f>VLOOKUP($A246,'Privacy Analyst Evaluation'!$A$46:$K$120,10,0)&amp;""</f>
      </c>
      <c r="N246" s="457">
        <f>IF($J246="Critical Importance",1,IF(AND($J246="",$I246="Critical Importance"),1,0))</f>
        <v>0</v>
      </c>
      <c r="O246" t="s" s="456">
        <f>IF(OR($E246="Not Scored",$F$24="No"),"N/A",IF($J246="",$K246,IF($J246="Minor Importance",5,IF($J246="Standard Importance",10,IF($J246="Critical Importance",20,0)))))</f>
        <v>148</v>
      </c>
      <c r="P246" t="s" s="456">
        <f>IF(OR($O246="N/A",$L246="N/A"),"N/A",$O246*$L246)</f>
        <v>148</v>
      </c>
      <c r="Q246" s="458">
        <f>IF(M246="TRUE",1,0)</f>
        <v>0</v>
      </c>
      <c r="R246" s="458">
        <f>R245+Q246</f>
        <v>0</v>
      </c>
      <c r="S246" s="458">
        <f>IF(Q246=0,0,R246)</f>
        <v>0</v>
      </c>
      <c r="T246" s="458">
        <f>IF(N246=1,1,0)</f>
        <v>0</v>
      </c>
      <c r="U246" s="458">
        <f>U245+T246</f>
        <v>66</v>
      </c>
      <c r="V246" s="458">
        <f>IF(T246=0,0,U246)</f>
        <v>0</v>
      </c>
      <c r="W246" s="160"/>
    </row>
    <row r="247" ht="57" customHeight="1">
      <c r="A247" t="s" s="456">
        <f>'Questions'!$A247</f>
        <v>3351</v>
      </c>
      <c r="B247" t="s" s="456">
        <f>LEFT(A247,4)</f>
        <v>3352</v>
      </c>
      <c r="C247" t="s" s="456">
        <f>VLOOKUP($A247,'Questions'!$A$3:$L$333,2,0)&amp;""</f>
        <v>1886</v>
      </c>
      <c r="D247" t="s" s="456">
        <f>VLOOKUP($A247,'Questions'!$A$3:$L$333,11,0)&amp;""</f>
      </c>
      <c r="E247" t="s" s="456">
        <f>VLOOKUP($A247,'Questions'!$A$3:$L$333,12,0)&amp;""</f>
        <v>3348</v>
      </c>
      <c r="F247" t="s" s="456">
        <f>VLOOKUP($A247,'Privacy Analyst Evaluation'!$A$46:$K$120,3,0)&amp;""</f>
      </c>
      <c r="G247" t="s" s="456">
        <f>VLOOKUP($A247,'Privacy Analyst Evaluation'!$A$46:$K$120,7,0)&amp;""</f>
        <v>3143</v>
      </c>
      <c r="H247" t="s" s="456">
        <f>VLOOKUP($A247,'Privacy Analyst Evaluation'!$A$46:$K$120,8,0)&amp;""</f>
      </c>
      <c r="I247" t="s" s="456">
        <f>VLOOKUP($A247,'Privacy Analyst Evaluation'!$A$46:$K$120,9,0)&amp;""</f>
        <v>3165</v>
      </c>
      <c r="J247" t="s" s="456">
        <f>VLOOKUP($A247,'Privacy Analyst Evaluation'!$A$46:$K$120,10,0)&amp;""</f>
      </c>
      <c r="K247" s="457">
        <f>IF($I247="Critical Importance",20,IF($I247="Minor Importance",5,10))</f>
        <v>10</v>
      </c>
      <c r="L247" s="458">
        <f>IF($E247="Not Scored","N/A",IF(AND($D247='Auto Responses'!$J$27,$H247=""),"N/A",IF(AND($D247='Auto Responses'!$J$27,$H247='Auto Responses'!$J$7),1,IF(AND($D247='Auto Responses'!$J$27,$H247='Auto Responses'!$J$8),0,IF(OR($F247=$G247,$H247='Auto Responses'!$J$7),1,0)))))</f>
        <v>0</v>
      </c>
      <c r="M247" t="s" s="456">
        <f>VLOOKUP($A247,'Privacy Analyst Evaluation'!$A$46:$K$120,10,0)&amp;""</f>
      </c>
      <c r="N247" s="457">
        <f>IF($J247="Critical Importance",1,IF(AND($J247="",$I247="Critical Importance"),1,0))</f>
        <v>0</v>
      </c>
      <c r="O247" t="s" s="456">
        <f>IF(OR($E247="Not Scored",$F247="N/A",$F$24="No"),"N/A",IF($J247="",$K247,IF($J247="Minor Importance",5,IF($J247="Standard Importance",10,IF($J247="Critical Importance",20,0)))))</f>
        <v>148</v>
      </c>
      <c r="P247" t="s" s="456">
        <f>IF(OR($O247="N/A",$L247="N/A"),"N/A",$O247*$L247)</f>
        <v>148</v>
      </c>
      <c r="Q247" s="458">
        <f>IF(M247="TRUE",1,0)</f>
        <v>0</v>
      </c>
      <c r="R247" s="458">
        <f>R246+Q247</f>
        <v>0</v>
      </c>
      <c r="S247" s="458">
        <f>IF(Q247=0,0,R247)</f>
        <v>0</v>
      </c>
      <c r="T247" s="458">
        <f>IF(N247=1,1,0)</f>
        <v>0</v>
      </c>
      <c r="U247" s="458">
        <f>U246+T247</f>
        <v>66</v>
      </c>
      <c r="V247" s="458">
        <f>IF(T247=0,0,U247)</f>
        <v>0</v>
      </c>
      <c r="W247" s="160"/>
    </row>
    <row r="248" ht="57" customHeight="1">
      <c r="A248" t="s" s="456">
        <f>'Questions'!$A248</f>
        <v>3353</v>
      </c>
      <c r="B248" t="s" s="456">
        <f>LEFT(A248,4)</f>
        <v>3352</v>
      </c>
      <c r="C248" t="s" s="456">
        <f>VLOOKUP($A248,'Questions'!$A$3:$L$333,2,0)&amp;""</f>
        <v>1887</v>
      </c>
      <c r="D248" t="s" s="456">
        <f>VLOOKUP($A248,'Questions'!$A$3:$L$333,11,0)&amp;""</f>
      </c>
      <c r="E248" t="s" s="456">
        <f>VLOOKUP($A248,'Questions'!$A$3:$L$333,12,0)&amp;""</f>
        <v>3348</v>
      </c>
      <c r="F248" t="s" s="456">
        <f>VLOOKUP($A248,'Privacy Analyst Evaluation'!$A$46:$K$120,3,0)&amp;""</f>
      </c>
      <c r="G248" t="s" s="456">
        <f>VLOOKUP($A248,'Privacy Analyst Evaluation'!$A$46:$K$120,7,0)&amp;""</f>
        <v>3143</v>
      </c>
      <c r="H248" t="s" s="456">
        <f>VLOOKUP($A248,'Privacy Analyst Evaluation'!$A$46:$K$120,8,0)&amp;""</f>
      </c>
      <c r="I248" t="s" s="456">
        <f>VLOOKUP($A248,'Privacy Analyst Evaluation'!$A$46:$K$120,9,0)&amp;""</f>
        <v>3165</v>
      </c>
      <c r="J248" t="s" s="456">
        <f>VLOOKUP($A248,'Privacy Analyst Evaluation'!$A$46:$K$120,10,0)&amp;""</f>
      </c>
      <c r="K248" s="457">
        <f>IF($I248="Critical Importance",20,IF($I248="Minor Importance",5,10))</f>
        <v>10</v>
      </c>
      <c r="L248" s="458">
        <f>IF($E248="Not Scored","N/A",IF(AND($D248='Auto Responses'!$J$27,$H248=""),"N/A",IF(AND($D248='Auto Responses'!$J$27,$H248='Auto Responses'!$J$7),1,IF(AND($D248='Auto Responses'!$J$27,$H248='Auto Responses'!$J$8),0,IF(OR($F248=$G248,$H248='Auto Responses'!$J$7),1,0)))))</f>
        <v>0</v>
      </c>
      <c r="M248" t="s" s="456">
        <f>VLOOKUP($A248,'Privacy Analyst Evaluation'!$A$46:$K$120,10,0)&amp;""</f>
      </c>
      <c r="N248" s="457">
        <f>IF($J248="Critical Importance",1,IF(AND($J248="",$I248="Critical Importance"),1,0))</f>
        <v>0</v>
      </c>
      <c r="O248" t="s" s="456">
        <f>IF(OR($E248="Not Scored",$F$24="No"),"N/A",IF($J248="",$K248,IF($J248="Minor Importance",5,IF($J248="Standard Importance",10,IF($J248="Critical Importance",20,0)))))</f>
        <v>148</v>
      </c>
      <c r="P248" t="s" s="456">
        <f>IF(OR($O248="N/A",$L248="N/A"),"N/A",$O248*$L248)</f>
        <v>148</v>
      </c>
      <c r="Q248" s="458">
        <f>IF(M248="TRUE",1,0)</f>
        <v>0</v>
      </c>
      <c r="R248" s="458">
        <f>R247+Q248</f>
        <v>0</v>
      </c>
      <c r="S248" s="458">
        <f>IF(Q248=0,0,R248)</f>
        <v>0</v>
      </c>
      <c r="T248" s="458">
        <f>IF(N248=1,1,0)</f>
        <v>0</v>
      </c>
      <c r="U248" s="458">
        <f>U247+T248</f>
        <v>66</v>
      </c>
      <c r="V248" s="458">
        <f>IF(T248=0,0,U248)</f>
        <v>0</v>
      </c>
      <c r="W248" s="160"/>
    </row>
    <row r="249" ht="57" customHeight="1">
      <c r="A249" t="s" s="456">
        <f>'Questions'!$A249</f>
        <v>3354</v>
      </c>
      <c r="B249" t="s" s="456">
        <f>LEFT(A249,4)</f>
        <v>3352</v>
      </c>
      <c r="C249" t="s" s="456">
        <f>VLOOKUP($A249,'Questions'!$A$3:$L$333,2,0)&amp;""</f>
        <v>1888</v>
      </c>
      <c r="D249" t="s" s="456">
        <f>VLOOKUP($A249,'Questions'!$A$3:$L$333,11,0)&amp;""</f>
      </c>
      <c r="E249" t="s" s="456">
        <f>VLOOKUP($A249,'Questions'!$A$3:$L$333,12,0)&amp;""</f>
        <v>3348</v>
      </c>
      <c r="F249" t="s" s="456">
        <f>VLOOKUP($A249,'Privacy Analyst Evaluation'!$A$46:$K$120,3,0)&amp;""</f>
      </c>
      <c r="G249" t="s" s="456">
        <f>VLOOKUP($A249,'Privacy Analyst Evaluation'!$A$46:$K$120,7,0)&amp;""</f>
        <v>3143</v>
      </c>
      <c r="H249" t="s" s="456">
        <f>VLOOKUP($A249,'Privacy Analyst Evaluation'!$A$46:$K$120,8,0)&amp;""</f>
      </c>
      <c r="I249" t="s" s="456">
        <f>VLOOKUP($A249,'Privacy Analyst Evaluation'!$A$46:$K$120,9,0)&amp;""</f>
        <v>3165</v>
      </c>
      <c r="J249" t="s" s="456">
        <f>VLOOKUP($A249,'Privacy Analyst Evaluation'!$A$46:$K$120,10,0)&amp;""</f>
      </c>
      <c r="K249" s="457">
        <f>IF($I249="Critical Importance",20,IF($I249="Minor Importance",5,10))</f>
        <v>10</v>
      </c>
      <c r="L249" s="458">
        <f>IF($E249="Not Scored","N/A",IF(AND($D249='Auto Responses'!$J$27,$H249=""),"N/A",IF(AND($D249='Auto Responses'!$J$27,$H249='Auto Responses'!$J$7),1,IF(AND($D249='Auto Responses'!$J$27,$H249='Auto Responses'!$J$8),0,IF(OR($F249=$G249,$H249='Auto Responses'!$J$7),1,0)))))</f>
        <v>0</v>
      </c>
      <c r="M249" t="s" s="456">
        <f>VLOOKUP($A249,'Privacy Analyst Evaluation'!$A$46:$K$120,10,0)&amp;""</f>
      </c>
      <c r="N249" s="457">
        <f>IF($J249="Critical Importance",1,IF(AND($J249="",$I249="Critical Importance"),1,0))</f>
        <v>0</v>
      </c>
      <c r="O249" t="s" s="456">
        <f>IF(OR($E249="Not Scored",$F$24="No"),"N/A",IF($J249="",$K249,IF($J249="Minor Importance",5,IF($J249="Standard Importance",10,IF($J249="Critical Importance",20,0)))))</f>
        <v>148</v>
      </c>
      <c r="P249" t="s" s="456">
        <f>IF(OR($O249="N/A",$L249="N/A"),"N/A",$O249*$L249)</f>
        <v>148</v>
      </c>
      <c r="Q249" s="458">
        <f>IF(M249="TRUE",1,0)</f>
        <v>0</v>
      </c>
      <c r="R249" s="458">
        <f>R248+Q249</f>
        <v>0</v>
      </c>
      <c r="S249" s="458">
        <f>IF(Q249=0,0,R249)</f>
        <v>0</v>
      </c>
      <c r="T249" s="458">
        <f>IF(N249=1,1,0)</f>
        <v>0</v>
      </c>
      <c r="U249" s="458">
        <f>U248+T249</f>
        <v>66</v>
      </c>
      <c r="V249" s="458">
        <f>IF(T249=0,0,U249)</f>
        <v>0</v>
      </c>
      <c r="W249" s="160"/>
    </row>
    <row r="250" ht="57" customHeight="1">
      <c r="A250" t="s" s="456">
        <f>'Questions'!$A250</f>
        <v>1288</v>
      </c>
      <c r="B250" t="s" s="456">
        <f>LEFT(A250,4)</f>
        <v>3355</v>
      </c>
      <c r="C250" t="s" s="456">
        <f>VLOOKUP($A250,'Questions'!$A$3:$L$333,2,0)&amp;""</f>
        <v>1889</v>
      </c>
      <c r="D250" t="s" s="456">
        <f>VLOOKUP($A250,'Questions'!$A$3:$L$333,11,0)&amp;""</f>
      </c>
      <c r="E250" t="s" s="456">
        <f>VLOOKUP($A250,'Questions'!$A$3:$L$333,12,0)&amp;""</f>
        <v>3348</v>
      </c>
      <c r="F250" t="s" s="456">
        <f>VLOOKUP($A250,'Privacy Analyst Evaluation'!$A$46:$K$120,3,0)&amp;""</f>
      </c>
      <c r="G250" t="s" s="456">
        <f>VLOOKUP($A250,'Privacy Analyst Evaluation'!$A$46:$K$120,7,0)&amp;""</f>
        <v>3143</v>
      </c>
      <c r="H250" t="s" s="456">
        <f>VLOOKUP($A250,'Privacy Analyst Evaluation'!$A$46:$K$120,8,0)&amp;""</f>
      </c>
      <c r="I250" t="s" s="456">
        <f>VLOOKUP($A250,'Privacy Analyst Evaluation'!$A$46:$K$120,9,0)&amp;""</f>
        <v>3144</v>
      </c>
      <c r="J250" t="s" s="456">
        <f>VLOOKUP($A250,'Privacy Analyst Evaluation'!$A$46:$K$120,10,0)&amp;""</f>
      </c>
      <c r="K250" s="457">
        <f>IF($I250="Critical Importance",20,IF($I250="Minor Importance",5,10))</f>
        <v>20</v>
      </c>
      <c r="L250" s="458">
        <f>IF($E250="Not Scored","N/A",IF(AND($D250='Auto Responses'!$J$27,$H250=""),"N/A",IF(AND($D250='Auto Responses'!$J$27,$H250='Auto Responses'!$J$7),1,IF(AND($D250='Auto Responses'!$J$27,$H250='Auto Responses'!$J$8),0,IF(OR($F250=$G250,$H250='Auto Responses'!$J$7),1,0)))))</f>
        <v>0</v>
      </c>
      <c r="M250" t="s" s="456">
        <f>VLOOKUP($A250,'Privacy Analyst Evaluation'!$A$46:$K$120,10,0)&amp;""</f>
      </c>
      <c r="N250" s="457">
        <f>IF($J250="Critical Importance",1,IF(AND($J250="",$I250="Critical Importance"),1,0))</f>
        <v>1</v>
      </c>
      <c r="O250" t="s" s="456">
        <f>IF(OR($E250="Not Scored",$F$24="No"),"N/A",IF($J250="",$K250,IF($J250="Minor Importance",5,IF($J250="Standard Importance",10,IF($J250="Critical Importance",20,0)))))</f>
        <v>148</v>
      </c>
      <c r="P250" t="s" s="456">
        <f>IF(OR($O250="N/A",$L250="N/A"),"N/A",$O250*$L250)</f>
        <v>148</v>
      </c>
      <c r="Q250" s="458">
        <f>IF(M250="TRUE",1,0)</f>
        <v>0</v>
      </c>
      <c r="R250" s="458">
        <f>R249+Q250</f>
        <v>0</v>
      </c>
      <c r="S250" s="458">
        <f>IF(Q250=0,0,R250)</f>
        <v>0</v>
      </c>
      <c r="T250" s="458">
        <f>IF(N250=1,1,0)</f>
        <v>1</v>
      </c>
      <c r="U250" s="458">
        <f>U249+T250</f>
        <v>67</v>
      </c>
      <c r="V250" s="458">
        <f>IF(T250=0,0,U250)</f>
        <v>67</v>
      </c>
      <c r="W250" s="160"/>
    </row>
    <row r="251" ht="85.5" customHeight="1">
      <c r="A251" t="s" s="456">
        <f>'Questions'!$A251</f>
        <v>3356</v>
      </c>
      <c r="B251" t="s" s="456">
        <f>LEFT(A251,4)</f>
        <v>3355</v>
      </c>
      <c r="C251" t="s" s="456">
        <f>VLOOKUP($A251,'Questions'!$A$3:$L$333,2,0)&amp;""</f>
        <v>1890</v>
      </c>
      <c r="D251" t="s" s="456">
        <f>VLOOKUP($A251,'Questions'!$A$3:$L$333,11,0)&amp;""</f>
      </c>
      <c r="E251" t="s" s="456">
        <f>VLOOKUP($A251,'Questions'!$A$3:$L$333,12,0)&amp;""</f>
        <v>3348</v>
      </c>
      <c r="F251" t="s" s="456">
        <f>VLOOKUP($A251,'Privacy Analyst Evaluation'!$A$46:$K$120,3,0)&amp;""</f>
      </c>
      <c r="G251" t="s" s="456">
        <f>VLOOKUP($A251,'Privacy Analyst Evaluation'!$A$46:$K$120,7,0)&amp;""</f>
        <v>3143</v>
      </c>
      <c r="H251" t="s" s="456">
        <f>VLOOKUP($A251,'Privacy Analyst Evaluation'!$A$46:$K$120,8,0)&amp;""</f>
      </c>
      <c r="I251" t="s" s="456">
        <f>VLOOKUP($A251,'Privacy Analyst Evaluation'!$A$46:$K$120,9,0)&amp;""</f>
        <v>3146</v>
      </c>
      <c r="J251" t="s" s="456">
        <f>VLOOKUP($A251,'Privacy Analyst Evaluation'!$A$46:$K$120,10,0)&amp;""</f>
      </c>
      <c r="K251" s="457">
        <f>IF($I251="Critical Importance",20,IF($I251="Minor Importance",5,10))</f>
        <v>5</v>
      </c>
      <c r="L251" s="458">
        <f>IF($E251="Not Scored","N/A",IF(AND($D251='Auto Responses'!$J$27,$H251=""),"N/A",IF(AND($D251='Auto Responses'!$J$27,$H251='Auto Responses'!$J$7),1,IF(AND($D251='Auto Responses'!$J$27,$H251='Auto Responses'!$J$8),0,IF(OR($F251=$G251,$H251='Auto Responses'!$J$7),1,0)))))</f>
        <v>0</v>
      </c>
      <c r="M251" t="s" s="456">
        <f>VLOOKUP($A251,'Privacy Analyst Evaluation'!$A$46:$K$120,10,0)&amp;""</f>
      </c>
      <c r="N251" s="457">
        <f>IF($J251="Critical Importance",1,IF(AND($J251="",$I251="Critical Importance"),1,0))</f>
        <v>0</v>
      </c>
      <c r="O251" t="s" s="456">
        <f>IF(OR($E251="Not Scored",$F$24="No"),"N/A",IF($J251="",$K251,IF($J251="Minor Importance",5,IF($J251="Standard Importance",10,IF($J251="Critical Importance",20,0)))))</f>
        <v>148</v>
      </c>
      <c r="P251" t="s" s="456">
        <f>IF(OR($O251="N/A",$L251="N/A"),"N/A",$O251*$L251)</f>
        <v>148</v>
      </c>
      <c r="Q251" s="458">
        <f>IF(M251="TRUE",1,0)</f>
        <v>0</v>
      </c>
      <c r="R251" s="458">
        <f>R250+Q251</f>
        <v>0</v>
      </c>
      <c r="S251" s="458">
        <f>IF(Q251=0,0,R251)</f>
        <v>0</v>
      </c>
      <c r="T251" s="458">
        <f>IF(N251=1,1,0)</f>
        <v>0</v>
      </c>
      <c r="U251" s="458">
        <f>U250+T251</f>
        <v>67</v>
      </c>
      <c r="V251" s="458">
        <f>IF(T251=0,0,U251)</f>
        <v>0</v>
      </c>
      <c r="W251" s="160"/>
    </row>
    <row r="252" ht="57" customHeight="1">
      <c r="A252" t="s" s="456">
        <f>'Questions'!$A252</f>
        <v>3357</v>
      </c>
      <c r="B252" t="s" s="456">
        <f>LEFT(A252,4)</f>
        <v>3358</v>
      </c>
      <c r="C252" t="s" s="456">
        <f>VLOOKUP($A252,'Questions'!$A$3:$L$333,2,0)&amp;""</f>
        <v>1891</v>
      </c>
      <c r="D252" t="s" s="456">
        <f>VLOOKUP($A252,'Questions'!$A$3:$L$333,11,0)&amp;""</f>
      </c>
      <c r="E252" t="s" s="456">
        <f>VLOOKUP($A252,'Questions'!$A$3:$L$333,12,0)&amp;""</f>
        <v>3348</v>
      </c>
      <c r="F252" t="s" s="456">
        <f>VLOOKUP($A252,'Privacy Analyst Evaluation'!$A$46:$K$120,3,0)&amp;""</f>
      </c>
      <c r="G252" t="s" s="456">
        <f>VLOOKUP($A252,'Privacy Analyst Evaluation'!$A$46:$K$120,7,0)&amp;""</f>
        <v>3143</v>
      </c>
      <c r="H252" t="s" s="456">
        <f>VLOOKUP($A252,'Privacy Analyst Evaluation'!$A$46:$K$120,8,0)&amp;""</f>
      </c>
      <c r="I252" t="s" s="456">
        <f>VLOOKUP($A252,'Privacy Analyst Evaluation'!$A$46:$K$120,9,0)&amp;""</f>
        <v>3165</v>
      </c>
      <c r="J252" t="s" s="456">
        <f>VLOOKUP($A252,'Privacy Analyst Evaluation'!$A$46:$K$120,10,0)&amp;""</f>
      </c>
      <c r="K252" s="457">
        <f>IF($I252="Critical Importance",20,IF($I252="Minor Importance",5,10))</f>
        <v>10</v>
      </c>
      <c r="L252" s="458">
        <f>IF($E252="Not Scored","N/A",IF(AND($D252='Auto Responses'!$J$27,$H252=""),"N/A",IF(AND($D252='Auto Responses'!$J$27,$H252='Auto Responses'!$J$7),1,IF(AND($D252='Auto Responses'!$J$27,$H252='Auto Responses'!$J$8),0,IF(OR($F252=$G252,$H252='Auto Responses'!$J$7),1,0)))))</f>
        <v>0</v>
      </c>
      <c r="M252" t="s" s="456">
        <f>VLOOKUP($A252,'Privacy Analyst Evaluation'!$A$46:$K$120,10,0)&amp;""</f>
      </c>
      <c r="N252" s="457">
        <f>IF($J252="Critical Importance",1,IF(AND($J252="",$I252="Critical Importance"),1,0))</f>
        <v>0</v>
      </c>
      <c r="O252" t="s" s="456">
        <f>IF(OR($E252="Not Scored",$F$24="No"),"N/A",IF($J252="",$K252,IF($J252="Minor Importance",5,IF($J252="Standard Importance",10,IF($J252="Critical Importance",20,0)))))</f>
        <v>148</v>
      </c>
      <c r="P252" t="s" s="456">
        <f>IF(OR($O252="N/A",$L252="N/A"),"N/A",$O252*$L252)</f>
        <v>148</v>
      </c>
      <c r="Q252" s="458">
        <f>IF(M252="TRUE",1,0)</f>
        <v>0</v>
      </c>
      <c r="R252" s="458">
        <f>R251+Q252</f>
        <v>0</v>
      </c>
      <c r="S252" s="458">
        <f>IF(Q252=0,0,R252)</f>
        <v>0</v>
      </c>
      <c r="T252" s="458">
        <f>IF(N252=1,1,0)</f>
        <v>0</v>
      </c>
      <c r="U252" s="458">
        <f>U251+T252</f>
        <v>67</v>
      </c>
      <c r="V252" s="458">
        <f>IF(T252=0,0,U252)</f>
        <v>0</v>
      </c>
      <c r="W252" s="160"/>
    </row>
    <row r="253" ht="57" customHeight="1">
      <c r="A253" t="s" s="456">
        <f>'Questions'!$A253</f>
        <v>3359</v>
      </c>
      <c r="B253" t="s" s="456">
        <f>LEFT(A253,4)</f>
        <v>3358</v>
      </c>
      <c r="C253" t="s" s="456">
        <f>VLOOKUP($A253,'Questions'!$A$3:$L$333,2,0)&amp;""</f>
        <v>1892</v>
      </c>
      <c r="D253" t="s" s="456">
        <f>VLOOKUP($A253,'Questions'!$A$3:$L$333,11,0)&amp;""</f>
      </c>
      <c r="E253" t="s" s="456">
        <f>VLOOKUP($A253,'Questions'!$A$3:$L$333,12,0)&amp;""</f>
        <v>3348</v>
      </c>
      <c r="F253" t="s" s="456">
        <f>VLOOKUP($A253,'Privacy Analyst Evaluation'!$A$46:$K$120,3,0)&amp;""</f>
      </c>
      <c r="G253" t="s" s="456">
        <f>VLOOKUP($A253,'Privacy Analyst Evaluation'!$A$46:$K$120,7,0)&amp;""</f>
        <v>3143</v>
      </c>
      <c r="H253" t="s" s="456">
        <f>VLOOKUP($A253,'Privacy Analyst Evaluation'!$A$46:$K$120,8,0)&amp;""</f>
      </c>
      <c r="I253" t="s" s="456">
        <f>VLOOKUP($A253,'Privacy Analyst Evaluation'!$A$46:$K$120,9,0)&amp;""</f>
        <v>3146</v>
      </c>
      <c r="J253" t="s" s="456">
        <f>VLOOKUP($A253,'Privacy Analyst Evaluation'!$A$46:$K$120,10,0)&amp;""</f>
      </c>
      <c r="K253" s="457">
        <f>IF($I253="Critical Importance",20,IF($I253="Minor Importance",5,10))</f>
        <v>5</v>
      </c>
      <c r="L253" s="458">
        <f>IF($E253="Not Scored","N/A",IF(AND($D253='Auto Responses'!$J$27,$H253=""),"N/A",IF(AND($D253='Auto Responses'!$J$27,$H253='Auto Responses'!$J$7),1,IF(AND($D253='Auto Responses'!$J$27,$H253='Auto Responses'!$J$8),0,IF(OR($F253=$G253,$H253='Auto Responses'!$J$7),1,0)))))</f>
        <v>0</v>
      </c>
      <c r="M253" t="s" s="456">
        <f>VLOOKUP($A253,'Privacy Analyst Evaluation'!$A$46:$K$120,10,0)&amp;""</f>
      </c>
      <c r="N253" s="457">
        <f>IF($J253="Critical Importance",1,IF(AND($J253="",$I253="Critical Importance"),1,0))</f>
        <v>0</v>
      </c>
      <c r="O253" t="s" s="456">
        <f>IF(OR($E253="Not Scored",$F$24="No"),"N/A",IF($J253="",$K253,IF($J253="Minor Importance",5,IF($J253="Standard Importance",10,IF($J253="Critical Importance",20,0)))))</f>
        <v>148</v>
      </c>
      <c r="P253" t="s" s="456">
        <f>IF(OR($O253="N/A",$L253="N/A"),"N/A",$O253*$L253)</f>
        <v>148</v>
      </c>
      <c r="Q253" s="458">
        <f>IF(M253="TRUE",1,0)</f>
        <v>0</v>
      </c>
      <c r="R253" s="458">
        <f>R252+Q253</f>
        <v>0</v>
      </c>
      <c r="S253" s="458">
        <f>IF(Q253=0,0,R253)</f>
        <v>0</v>
      </c>
      <c r="T253" s="458">
        <f>IF(N253=1,1,0)</f>
        <v>0</v>
      </c>
      <c r="U253" s="458">
        <f>U252+T253</f>
        <v>67</v>
      </c>
      <c r="V253" s="458">
        <f>IF(T253=0,0,U253)</f>
        <v>0</v>
      </c>
      <c r="W253" s="160"/>
    </row>
    <row r="254" ht="57" customHeight="1">
      <c r="A254" t="s" s="456">
        <f>'Questions'!$A254</f>
        <v>1289</v>
      </c>
      <c r="B254" t="s" s="456">
        <f>LEFT(A254,4)</f>
        <v>3360</v>
      </c>
      <c r="C254" t="s" s="456">
        <f>VLOOKUP($A254,'Questions'!$A$3:$L$333,2,0)&amp;""</f>
        <v>1893</v>
      </c>
      <c r="D254" t="s" s="456">
        <f>VLOOKUP($A254,'Questions'!$A$3:$L$333,11,0)&amp;""</f>
      </c>
      <c r="E254" t="s" s="456">
        <f>VLOOKUP($A254,'Questions'!$A$3:$L$333,12,0)&amp;""</f>
        <v>3348</v>
      </c>
      <c r="F254" t="s" s="456">
        <f>VLOOKUP($A254,'Privacy Analyst Evaluation'!$A$46:$K$120,3,0)&amp;""</f>
      </c>
      <c r="G254" t="s" s="456">
        <f>VLOOKUP($A254,'Privacy Analyst Evaluation'!$A$46:$K$120,7,0)&amp;""</f>
        <v>3149</v>
      </c>
      <c r="H254" t="s" s="456">
        <f>VLOOKUP($A254,'Privacy Analyst Evaluation'!$A$46:$K$120,8,0)&amp;""</f>
      </c>
      <c r="I254" t="s" s="456">
        <f>VLOOKUP($A254,'Privacy Analyst Evaluation'!$A$46:$K$120,9,0)&amp;""</f>
        <v>3144</v>
      </c>
      <c r="J254" t="s" s="456">
        <f>VLOOKUP($A254,'Privacy Analyst Evaluation'!$A$46:$K$120,10,0)&amp;""</f>
      </c>
      <c r="K254" s="457">
        <f>IF($I254="Critical Importance",20,IF($I254="Minor Importance",5,10))</f>
        <v>20</v>
      </c>
      <c r="L254" s="458">
        <f>IF($E254="Not Scored","N/A",IF(AND($D254='Auto Responses'!$J$27,$H254=""),"N/A",IF(AND($D254='Auto Responses'!$J$27,$H254='Auto Responses'!$J$7),1,IF(AND($D254='Auto Responses'!$J$27,$H254='Auto Responses'!$J$8),0,IF(OR($F254=$G254,$H254='Auto Responses'!$J$7),1,0)))))</f>
        <v>0</v>
      </c>
      <c r="M254" t="s" s="456">
        <f>VLOOKUP($A254,'Privacy Analyst Evaluation'!$A$46:$K$120,10,0)&amp;""</f>
      </c>
      <c r="N254" s="457">
        <f>IF($J254="Critical Importance",1,IF(AND($J254="",$I254="Critical Importance"),1,0))</f>
        <v>1</v>
      </c>
      <c r="O254" t="s" s="456">
        <f>IF(OR($E254="Not Scored",$F$24="No"),"N/A",IF($J254="",$K254,IF($J254="Minor Importance",5,IF($J254="Standard Importance",10,IF($J254="Critical Importance",20,0)))))</f>
        <v>148</v>
      </c>
      <c r="P254" t="s" s="456">
        <f>IF(OR($O254="N/A",$L254="N/A"),"N/A",$O254*$L254)</f>
        <v>148</v>
      </c>
      <c r="Q254" s="458">
        <f>IF(M254="TRUE",1,0)</f>
        <v>0</v>
      </c>
      <c r="R254" s="458">
        <f>R253+Q254</f>
        <v>0</v>
      </c>
      <c r="S254" s="458">
        <f>IF(Q254=0,0,R254)</f>
        <v>0</v>
      </c>
      <c r="T254" s="458">
        <f>IF(N254=1,1,0)</f>
        <v>1</v>
      </c>
      <c r="U254" s="458">
        <f>U253+T254</f>
        <v>68</v>
      </c>
      <c r="V254" s="458">
        <f>IF(T254=0,0,U254)</f>
        <v>68</v>
      </c>
      <c r="W254" s="160"/>
    </row>
    <row r="255" ht="57" customHeight="1">
      <c r="A255" t="s" s="456">
        <f>'Questions'!$A255</f>
        <v>1290</v>
      </c>
      <c r="B255" t="s" s="456">
        <f>LEFT(A255,4)</f>
        <v>3360</v>
      </c>
      <c r="C255" t="s" s="456">
        <f>VLOOKUP($A255,'Questions'!$A$3:$L$333,2,0)&amp;""</f>
        <v>1894</v>
      </c>
      <c r="D255" t="s" s="456">
        <f>VLOOKUP($A255,'Questions'!$A$3:$L$333,11,0)&amp;""</f>
      </c>
      <c r="E255" t="s" s="456">
        <f>VLOOKUP($A255,'Questions'!$A$3:$L$333,12,0)&amp;""</f>
        <v>3348</v>
      </c>
      <c r="F255" t="s" s="456">
        <f>VLOOKUP($A255,'Privacy Analyst Evaluation'!$A$46:$K$120,3,0)&amp;""</f>
      </c>
      <c r="G255" t="s" s="456">
        <f>VLOOKUP($A255,'Privacy Analyst Evaluation'!$A$46:$K$120,7,0)&amp;""</f>
        <v>3149</v>
      </c>
      <c r="H255" t="s" s="456">
        <f>VLOOKUP($A255,'Privacy Analyst Evaluation'!$A$46:$K$120,8,0)&amp;""</f>
      </c>
      <c r="I255" t="s" s="456">
        <f>VLOOKUP($A255,'Privacy Analyst Evaluation'!$A$46:$K$120,9,0)&amp;""</f>
        <v>3144</v>
      </c>
      <c r="J255" t="s" s="456">
        <f>VLOOKUP($A255,'Privacy Analyst Evaluation'!$A$46:$K$120,10,0)&amp;""</f>
      </c>
      <c r="K255" s="457">
        <f>IF($I255="Critical Importance",20,IF($I255="Minor Importance",5,10))</f>
        <v>20</v>
      </c>
      <c r="L255" s="458">
        <f>IF($E255="Not Scored","N/A",IF(AND($D255='Auto Responses'!$J$27,$H255=""),"N/A",IF(AND($D255='Auto Responses'!$J$27,$H255='Auto Responses'!$J$7),1,IF(AND($D255='Auto Responses'!$J$27,$H255='Auto Responses'!$J$8),0,IF(OR($F255=$G255,$H255='Auto Responses'!$J$7),1,0)))))</f>
        <v>0</v>
      </c>
      <c r="M255" t="s" s="456">
        <f>VLOOKUP($A255,'Privacy Analyst Evaluation'!$A$46:$K$120,10,0)&amp;""</f>
      </c>
      <c r="N255" s="457">
        <f>IF($J255="Critical Importance",1,IF(AND($J255="",$I255="Critical Importance"),1,0))</f>
        <v>1</v>
      </c>
      <c r="O255" t="s" s="456">
        <f>IF(OR($E255="Not Scored",$F$24="No"),"N/A",IF($J255="",$K255,IF($J255="Minor Importance",5,IF($J255="Standard Importance",10,IF($J255="Critical Importance",20,0)))))</f>
        <v>148</v>
      </c>
      <c r="P255" t="s" s="456">
        <f>IF(OR($O255="N/A",$L255="N/A"),"N/A",$O255*$L255)</f>
        <v>148</v>
      </c>
      <c r="Q255" s="458">
        <f>IF(M255="TRUE",1,0)</f>
        <v>0</v>
      </c>
      <c r="R255" s="458">
        <f>R254+Q255</f>
        <v>0</v>
      </c>
      <c r="S255" s="458">
        <f>IF(Q255=0,0,R255)</f>
        <v>0</v>
      </c>
      <c r="T255" s="458">
        <f>IF(N255=1,1,0)</f>
        <v>1</v>
      </c>
      <c r="U255" s="458">
        <f>U254+T255</f>
        <v>69</v>
      </c>
      <c r="V255" s="458">
        <f>IF(T255=0,0,U255)</f>
        <v>69</v>
      </c>
      <c r="W255" s="160"/>
    </row>
    <row r="256" ht="57" customHeight="1">
      <c r="A256" t="s" s="456">
        <f>'Questions'!$A256</f>
        <v>1291</v>
      </c>
      <c r="B256" t="s" s="456">
        <f>LEFT(A256,4)</f>
        <v>3360</v>
      </c>
      <c r="C256" t="s" s="456">
        <f>VLOOKUP($A256,'Questions'!$A$3:$L$333,2,0)&amp;""</f>
        <v>1895</v>
      </c>
      <c r="D256" t="s" s="456">
        <f>VLOOKUP($A256,'Questions'!$A$3:$L$333,11,0)&amp;""</f>
      </c>
      <c r="E256" t="s" s="456">
        <f>VLOOKUP($A256,'Questions'!$A$3:$L$333,12,0)&amp;""</f>
        <v>3348</v>
      </c>
      <c r="F256" t="s" s="456">
        <f>VLOOKUP($A256,'Privacy Analyst Evaluation'!$A$46:$K$120,3,0)&amp;""</f>
      </c>
      <c r="G256" t="s" s="456">
        <f>VLOOKUP($A256,'Privacy Analyst Evaluation'!$A$46:$K$120,7,0)&amp;""</f>
        <v>3149</v>
      </c>
      <c r="H256" t="s" s="456">
        <f>VLOOKUP($A256,'Privacy Analyst Evaluation'!$A$46:$K$120,8,0)&amp;""</f>
      </c>
      <c r="I256" t="s" s="456">
        <f>VLOOKUP($A256,'Privacy Analyst Evaluation'!$A$46:$K$120,9,0)&amp;""</f>
        <v>3144</v>
      </c>
      <c r="J256" t="s" s="456">
        <f>VLOOKUP($A256,'Privacy Analyst Evaluation'!$A$46:$K$120,10,0)&amp;""</f>
      </c>
      <c r="K256" s="457">
        <f>IF($I256="Critical Importance",20,IF($I256="Minor Importance",5,10))</f>
        <v>20</v>
      </c>
      <c r="L256" s="458">
        <f>IF($E256="Not Scored","N/A",IF(AND($D256='Auto Responses'!$J$27,$H256=""),"N/A",IF(AND($D256='Auto Responses'!$J$27,$H256='Auto Responses'!$J$7),1,IF(AND($D256='Auto Responses'!$J$27,$H256='Auto Responses'!$J$8),0,IF(OR($F256=$G256,$H256='Auto Responses'!$J$7),1,0)))))</f>
        <v>0</v>
      </c>
      <c r="M256" t="s" s="456">
        <f>VLOOKUP($A256,'Privacy Analyst Evaluation'!$A$46:$K$120,10,0)&amp;""</f>
      </c>
      <c r="N256" s="457">
        <f>IF($J256="Critical Importance",1,IF(AND($J256="",$I256="Critical Importance"),1,0))</f>
        <v>1</v>
      </c>
      <c r="O256" t="s" s="456">
        <f>IF(OR($E256="Not Scored",$F$24="No"),"N/A",IF($J256="",$K256,IF($J256="Minor Importance",5,IF($J256="Standard Importance",10,IF($J256="Critical Importance",20,0)))))</f>
        <v>148</v>
      </c>
      <c r="P256" t="s" s="456">
        <f>IF(OR($O256="N/A",$L256="N/A"),"N/A",$O256*$L256)</f>
        <v>148</v>
      </c>
      <c r="Q256" s="458">
        <f>IF(M256="TRUE",1,0)</f>
        <v>0</v>
      </c>
      <c r="R256" s="458">
        <f>R255+Q256</f>
        <v>0</v>
      </c>
      <c r="S256" s="458">
        <f>IF(Q256=0,0,R256)</f>
        <v>0</v>
      </c>
      <c r="T256" s="458">
        <f>IF(N256=1,1,0)</f>
        <v>1</v>
      </c>
      <c r="U256" s="458">
        <f>U255+T256</f>
        <v>70</v>
      </c>
      <c r="V256" s="458">
        <f>IF(T256=0,0,U256)</f>
        <v>70</v>
      </c>
      <c r="W256" s="160"/>
    </row>
    <row r="257" ht="57" customHeight="1">
      <c r="A257" t="s" s="456">
        <f>'Questions'!$A257</f>
        <v>3361</v>
      </c>
      <c r="B257" t="s" s="456">
        <f>LEFT(A257,4)</f>
        <v>3360</v>
      </c>
      <c r="C257" t="s" s="456">
        <f>VLOOKUP($A257,'Questions'!$A$3:$L$333,2,0)&amp;""</f>
        <v>1896</v>
      </c>
      <c r="D257" t="s" s="456">
        <f>VLOOKUP($A257,'Questions'!$A$3:$L$333,11,0)&amp;""</f>
      </c>
      <c r="E257" t="s" s="456">
        <f>VLOOKUP($A257,'Questions'!$A$3:$L$333,12,0)&amp;""</f>
        <v>3348</v>
      </c>
      <c r="F257" t="s" s="456">
        <f>VLOOKUP($A257,'Privacy Analyst Evaluation'!$A$46:$K$120,3,0)&amp;""</f>
      </c>
      <c r="G257" t="s" s="456">
        <f>VLOOKUP($A257,'Privacy Analyst Evaluation'!$A$46:$K$120,7,0)&amp;""</f>
        <v>3149</v>
      </c>
      <c r="H257" t="s" s="456">
        <f>VLOOKUP($A257,'Privacy Analyst Evaluation'!$A$46:$K$120,8,0)&amp;""</f>
      </c>
      <c r="I257" t="s" s="456">
        <f>VLOOKUP($A257,'Privacy Analyst Evaluation'!$A$46:$K$120,9,0)&amp;""</f>
        <v>3146</v>
      </c>
      <c r="J257" t="s" s="456">
        <f>VLOOKUP($A257,'Privacy Analyst Evaluation'!$A$46:$K$120,10,0)&amp;""</f>
      </c>
      <c r="K257" s="457">
        <f>IF($I257="Critical Importance",20,IF($I257="Minor Importance",5,10))</f>
        <v>5</v>
      </c>
      <c r="L257" s="458">
        <f>IF($E257="Not Scored","N/A",IF(AND($D257='Auto Responses'!$J$27,$H257=""),"N/A",IF(AND($D257='Auto Responses'!$J$27,$H257='Auto Responses'!$J$7),1,IF(AND($D257='Auto Responses'!$J$27,$H257='Auto Responses'!$J$8),0,IF(OR($F257=$G257,$H257='Auto Responses'!$J$7),1,0)))))</f>
        <v>0</v>
      </c>
      <c r="M257" t="s" s="456">
        <f>VLOOKUP($A257,'Privacy Analyst Evaluation'!$A$46:$K$120,10,0)&amp;""</f>
      </c>
      <c r="N257" s="457">
        <f>IF($J257="Critical Importance",1,IF(AND($J257="",$I257="Critical Importance"),1,0))</f>
        <v>0</v>
      </c>
      <c r="O257" t="s" s="456">
        <f>IF(OR($E257="Not Scored",$F$24="No"),"N/A",IF($J257="",$K257,IF($J257="Minor Importance",5,IF($J257="Standard Importance",10,IF($J257="Critical Importance",20,0)))))</f>
        <v>148</v>
      </c>
      <c r="P257" t="s" s="456">
        <f>IF(OR($O257="N/A",$L257="N/A"),"N/A",$O257*$L257)</f>
        <v>148</v>
      </c>
      <c r="Q257" s="458">
        <f>IF(M257="TRUE",1,0)</f>
        <v>0</v>
      </c>
      <c r="R257" s="458">
        <f>R256+Q257</f>
        <v>0</v>
      </c>
      <c r="S257" s="458">
        <f>IF(Q257=0,0,R257)</f>
        <v>0</v>
      </c>
      <c r="T257" s="458">
        <f>IF(N257=1,1,0)</f>
        <v>0</v>
      </c>
      <c r="U257" s="458">
        <f>U256+T257</f>
        <v>70</v>
      </c>
      <c r="V257" s="458">
        <f>IF(T257=0,0,U257)</f>
        <v>0</v>
      </c>
      <c r="W257" s="160"/>
    </row>
    <row r="258" ht="57" customHeight="1">
      <c r="A258" t="s" s="456">
        <f>'Questions'!$A258</f>
        <v>3362</v>
      </c>
      <c r="B258" t="s" s="456">
        <f>LEFT(A258,4)</f>
        <v>3360</v>
      </c>
      <c r="C258" t="s" s="456">
        <f>VLOOKUP($A258,'Questions'!$A$3:$L$333,2,0)&amp;""</f>
        <v>1897</v>
      </c>
      <c r="D258" t="s" s="456">
        <f>VLOOKUP($A258,'Questions'!$A$3:$L$333,11,0)&amp;""</f>
      </c>
      <c r="E258" t="s" s="456">
        <f>VLOOKUP($A258,'Questions'!$A$3:$L$333,12,0)&amp;""</f>
        <v>3348</v>
      </c>
      <c r="F258" t="s" s="456">
        <f>VLOOKUP($A258,'Privacy Analyst Evaluation'!$A$46:$K$120,3,0)&amp;""</f>
      </c>
      <c r="G258" t="s" s="456">
        <f>VLOOKUP($A258,'Privacy Analyst Evaluation'!$A$46:$K$120,7,0)&amp;""</f>
        <v>3149</v>
      </c>
      <c r="H258" t="s" s="456">
        <f>VLOOKUP($A258,'Privacy Analyst Evaluation'!$A$46:$K$120,8,0)&amp;""</f>
      </c>
      <c r="I258" t="s" s="456">
        <f>VLOOKUP($A258,'Privacy Analyst Evaluation'!$A$46:$K$120,9,0)&amp;""</f>
        <v>3146</v>
      </c>
      <c r="J258" t="s" s="456">
        <f>VLOOKUP($A258,'Privacy Analyst Evaluation'!$A$46:$K$120,10,0)&amp;""</f>
      </c>
      <c r="K258" s="457">
        <f>IF($I258="Critical Importance",20,IF($I258="Minor Importance",5,10))</f>
        <v>5</v>
      </c>
      <c r="L258" s="458">
        <f>IF($E258="Not Scored","N/A",IF(AND($D258='Auto Responses'!$J$27,$H258=""),"N/A",IF(AND($D258='Auto Responses'!$J$27,$H258='Auto Responses'!$J$7),1,IF(AND($D258='Auto Responses'!$J$27,$H258='Auto Responses'!$J$8),0,IF(OR($F258=$G258,$H258='Auto Responses'!$J$7),1,0)))))</f>
        <v>0</v>
      </c>
      <c r="M258" t="s" s="456">
        <f>VLOOKUP($A258,'Privacy Analyst Evaluation'!$A$46:$K$120,10,0)&amp;""</f>
      </c>
      <c r="N258" s="457">
        <f>IF($J258="Critical Importance",1,IF(AND($J258="",$I258="Critical Importance"),1,0))</f>
        <v>0</v>
      </c>
      <c r="O258" t="s" s="456">
        <f>IF(OR($E258="Not Scored",$F$24="No"),"N/A",IF($J258="",$K258,IF($J258="Minor Importance",5,IF($J258="Standard Importance",10,IF($J258="Critical Importance",20,0)))))</f>
        <v>148</v>
      </c>
      <c r="P258" t="s" s="456">
        <f>IF(OR($O258="N/A",$L258="N/A"),"N/A",$O258*$L258)</f>
        <v>148</v>
      </c>
      <c r="Q258" s="458">
        <f>IF(M258="TRUE",1,0)</f>
        <v>0</v>
      </c>
      <c r="R258" s="458">
        <f>R257+Q258</f>
        <v>0</v>
      </c>
      <c r="S258" s="458">
        <f>IF(Q258=0,0,R258)</f>
        <v>0</v>
      </c>
      <c r="T258" s="458">
        <f>IF(N258=1,1,0)</f>
        <v>0</v>
      </c>
      <c r="U258" s="458">
        <f>U257+T258</f>
        <v>70</v>
      </c>
      <c r="V258" s="458">
        <f>IF(T258=0,0,U258)</f>
        <v>0</v>
      </c>
      <c r="W258" s="160"/>
    </row>
    <row r="259" ht="57" customHeight="1">
      <c r="A259" t="s" s="456">
        <f>'Questions'!$A259</f>
        <v>3363</v>
      </c>
      <c r="B259" t="s" s="456">
        <f>LEFT(A259,4)</f>
        <v>3360</v>
      </c>
      <c r="C259" t="s" s="456">
        <f>VLOOKUP($A259,'Questions'!$A$3:$L$333,2,0)&amp;""</f>
        <v>1898</v>
      </c>
      <c r="D259" t="s" s="456">
        <f>VLOOKUP($A259,'Questions'!$A$3:$L$333,11,0)&amp;""</f>
      </c>
      <c r="E259" t="s" s="456">
        <f>VLOOKUP($A259,'Questions'!$A$3:$L$333,12,0)&amp;""</f>
        <v>3348</v>
      </c>
      <c r="F259" t="s" s="456">
        <f>VLOOKUP($A259,'Privacy Analyst Evaluation'!$A$46:$K$120,3,0)&amp;""</f>
      </c>
      <c r="G259" t="s" s="456">
        <f>VLOOKUP($A259,'Privacy Analyst Evaluation'!$A$46:$K$120,7,0)&amp;""</f>
        <v>3149</v>
      </c>
      <c r="H259" t="s" s="456">
        <f>VLOOKUP($A259,'Privacy Analyst Evaluation'!$A$46:$K$120,8,0)&amp;""</f>
      </c>
      <c r="I259" t="s" s="456">
        <f>VLOOKUP($A259,'Privacy Analyst Evaluation'!$A$46:$K$120,9,0)&amp;""</f>
        <v>3146</v>
      </c>
      <c r="J259" t="s" s="456">
        <f>VLOOKUP($A259,'Privacy Analyst Evaluation'!$A$46:$K$120,10,0)&amp;""</f>
      </c>
      <c r="K259" s="457">
        <f>IF($I259="Critical Importance",20,IF($I259="Minor Importance",5,10))</f>
        <v>5</v>
      </c>
      <c r="L259" s="458">
        <f>IF($E259="Not Scored","N/A",IF(AND($D259='Auto Responses'!$J$27,$H259=""),"N/A",IF(AND($D259='Auto Responses'!$J$27,$H259='Auto Responses'!$J$7),1,IF(AND($D259='Auto Responses'!$J$27,$H259='Auto Responses'!$J$8),0,IF(OR($F259=$G259,$H259='Auto Responses'!$J$7),1,0)))))</f>
        <v>0</v>
      </c>
      <c r="M259" t="s" s="456">
        <f>VLOOKUP($A259,'Privacy Analyst Evaluation'!$A$46:$K$120,10,0)&amp;""</f>
      </c>
      <c r="N259" s="457">
        <f>IF($J259="Critical Importance",1,IF(AND($J259="",$I259="Critical Importance"),1,0))</f>
        <v>0</v>
      </c>
      <c r="O259" t="s" s="456">
        <f>IF(OR($E259="Not Scored",$F$24="No"),"N/A",IF($J259="",$K259,IF($J259="Minor Importance",5,IF($J259="Standard Importance",10,IF($J259="Critical Importance",20,0)))))</f>
        <v>148</v>
      </c>
      <c r="P259" t="s" s="456">
        <f>IF(OR($O259="N/A",$L259="N/A"),"N/A",$O259*$L259)</f>
        <v>148</v>
      </c>
      <c r="Q259" s="458">
        <f>IF(M259="TRUE",1,0)</f>
        <v>0</v>
      </c>
      <c r="R259" s="458">
        <f>R258+Q259</f>
        <v>0</v>
      </c>
      <c r="S259" s="458">
        <f>IF(Q259=0,0,R259)</f>
        <v>0</v>
      </c>
      <c r="T259" s="458">
        <f>IF(N259=1,1,0)</f>
        <v>0</v>
      </c>
      <c r="U259" s="458">
        <f>U258+T259</f>
        <v>70</v>
      </c>
      <c r="V259" s="458">
        <f>IF(T259=0,0,U259)</f>
        <v>0</v>
      </c>
      <c r="W259" s="160"/>
    </row>
    <row r="260" ht="57" customHeight="1">
      <c r="A260" t="s" s="456">
        <f>'Questions'!$A260</f>
        <v>3364</v>
      </c>
      <c r="B260" t="s" s="456">
        <f>LEFT(A260,4)</f>
        <v>3360</v>
      </c>
      <c r="C260" t="s" s="456">
        <f>VLOOKUP($A260,'Questions'!$A$3:$L$333,2,0)&amp;""</f>
        <v>1899</v>
      </c>
      <c r="D260" t="s" s="456">
        <f>VLOOKUP($A260,'Questions'!$A$3:$L$333,11,0)&amp;""</f>
      </c>
      <c r="E260" t="s" s="456">
        <f>VLOOKUP($A260,'Questions'!$A$3:$L$333,12,0)&amp;""</f>
        <v>3348</v>
      </c>
      <c r="F260" t="s" s="456">
        <f>VLOOKUP($A260,'Privacy Analyst Evaluation'!$A$46:$K$120,3,0)&amp;""</f>
      </c>
      <c r="G260" t="s" s="456">
        <f>VLOOKUP($A260,'Privacy Analyst Evaluation'!$A$46:$K$120,7,0)&amp;""</f>
        <v>3149</v>
      </c>
      <c r="H260" t="s" s="456">
        <f>VLOOKUP($A260,'Privacy Analyst Evaluation'!$A$46:$K$120,8,0)&amp;""</f>
      </c>
      <c r="I260" t="s" s="456">
        <f>VLOOKUP($A260,'Privacy Analyst Evaluation'!$A$46:$K$120,9,0)&amp;""</f>
        <v>3146</v>
      </c>
      <c r="J260" t="s" s="456">
        <f>VLOOKUP($A260,'Privacy Analyst Evaluation'!$A$46:$K$120,10,0)&amp;""</f>
      </c>
      <c r="K260" s="457">
        <f>IF($I260="Critical Importance",20,IF($I260="Minor Importance",5,10))</f>
        <v>5</v>
      </c>
      <c r="L260" s="458">
        <f>IF($E260="Not Scored","N/A",IF(AND($D260='Auto Responses'!$J$27,$H260=""),"N/A",IF(AND($D260='Auto Responses'!$J$27,$H260='Auto Responses'!$J$7),1,IF(AND($D260='Auto Responses'!$J$27,$H260='Auto Responses'!$J$8),0,IF(OR($F260=$G260,$H260='Auto Responses'!$J$7),1,0)))))</f>
        <v>0</v>
      </c>
      <c r="M260" t="s" s="456">
        <f>VLOOKUP($A260,'Privacy Analyst Evaluation'!$A$46:$K$120,10,0)&amp;""</f>
      </c>
      <c r="N260" s="457">
        <f>IF($J260="Critical Importance",1,IF(AND($J260="",$I260="Critical Importance"),1,0))</f>
        <v>0</v>
      </c>
      <c r="O260" t="s" s="456">
        <f>IF(OR($E260="Not Scored",$F$24="No"),"N/A",IF($J260="",$K260,IF($J260="Minor Importance",5,IF($J260="Standard Importance",10,IF($J260="Critical Importance",20,0)))))</f>
        <v>148</v>
      </c>
      <c r="P260" t="s" s="456">
        <f>IF(OR($O260="N/A",$L260="N/A"),"N/A",$O260*$L260)</f>
        <v>148</v>
      </c>
      <c r="Q260" s="458">
        <f>IF(M260="TRUE",1,0)</f>
        <v>0</v>
      </c>
      <c r="R260" s="458">
        <f>R259+Q260</f>
        <v>0</v>
      </c>
      <c r="S260" s="458">
        <f>IF(Q260=0,0,R260)</f>
        <v>0</v>
      </c>
      <c r="T260" s="458">
        <f>IF(N260=1,1,0)</f>
        <v>0</v>
      </c>
      <c r="U260" s="458">
        <f>U259+T260</f>
        <v>70</v>
      </c>
      <c r="V260" s="458">
        <f>IF(T260=0,0,U260)</f>
        <v>0</v>
      </c>
      <c r="W260" s="160"/>
    </row>
    <row r="261" ht="57" customHeight="1">
      <c r="A261" t="s" s="456">
        <f>'Questions'!$A261</f>
        <v>3365</v>
      </c>
      <c r="B261" t="s" s="456">
        <f>LEFT(A261,4)</f>
        <v>3360</v>
      </c>
      <c r="C261" t="s" s="456">
        <f>VLOOKUP($A261,'Questions'!$A$3:$L$333,2,0)&amp;""</f>
        <v>1900</v>
      </c>
      <c r="D261" t="s" s="456">
        <f>VLOOKUP($A261,'Questions'!$A$3:$L$333,11,0)&amp;""</f>
      </c>
      <c r="E261" t="s" s="456">
        <f>VLOOKUP($A261,'Questions'!$A$3:$L$333,12,0)&amp;""</f>
        <v>3348</v>
      </c>
      <c r="F261" t="s" s="456">
        <f>VLOOKUP($A261,'Privacy Analyst Evaluation'!$A$46:$K$120,3,0)&amp;""</f>
      </c>
      <c r="G261" t="s" s="456">
        <f>VLOOKUP($A261,'Privacy Analyst Evaluation'!$A$46:$K$120,7,0)&amp;""</f>
        <v>3143</v>
      </c>
      <c r="H261" t="s" s="456">
        <f>VLOOKUP($A261,'Privacy Analyst Evaluation'!$A$46:$K$120,8,0)&amp;""</f>
      </c>
      <c r="I261" t="s" s="456">
        <f>VLOOKUP($A261,'Privacy Analyst Evaluation'!$A$46:$K$120,9,0)&amp;""</f>
        <v>3146</v>
      </c>
      <c r="J261" t="s" s="456">
        <f>VLOOKUP($A261,'Privacy Analyst Evaluation'!$A$46:$K$120,10,0)&amp;""</f>
      </c>
      <c r="K261" s="457">
        <f>IF($I261="Critical Importance",20,IF($I261="Minor Importance",5,10))</f>
        <v>5</v>
      </c>
      <c r="L261" s="458">
        <f>IF($E261="Not Scored","N/A",IF(AND($D261='Auto Responses'!$J$27,$H261=""),"N/A",IF(AND($D261='Auto Responses'!$J$27,$H261='Auto Responses'!$J$7),1,IF(AND($D261='Auto Responses'!$J$27,$H261='Auto Responses'!$J$8),0,IF(OR($F261=$G261,$H261='Auto Responses'!$J$7),1,0)))))</f>
        <v>0</v>
      </c>
      <c r="M261" t="s" s="456">
        <f>VLOOKUP($A261,'Privacy Analyst Evaluation'!$A$46:$K$120,10,0)&amp;""</f>
      </c>
      <c r="N261" s="457">
        <f>IF($J261="Critical Importance",1,IF(AND($J261="",$I261="Critical Importance"),1,0))</f>
        <v>0</v>
      </c>
      <c r="O261" t="s" s="456">
        <f>IF(OR($E261="Not Scored",$F$24="No"),"N/A",IF($J261="",$K261,IF($J261="Minor Importance",5,IF($J261="Standard Importance",10,IF($J261="Critical Importance",20,0)))))</f>
        <v>148</v>
      </c>
      <c r="P261" t="s" s="456">
        <f>IF(OR($O261="N/A",$L261="N/A"),"N/A",$O261*$L261)</f>
        <v>148</v>
      </c>
      <c r="Q261" s="458">
        <f>IF(M261="TRUE",1,0)</f>
        <v>0</v>
      </c>
      <c r="R261" s="458">
        <f>R260+Q261</f>
        <v>0</v>
      </c>
      <c r="S261" s="458">
        <f>IF(Q261=0,0,R261)</f>
        <v>0</v>
      </c>
      <c r="T261" s="458">
        <f>IF(N261=1,1,0)</f>
        <v>0</v>
      </c>
      <c r="U261" s="458">
        <f>U260+T261</f>
        <v>70</v>
      </c>
      <c r="V261" s="458">
        <f>IF(T261=0,0,U261)</f>
        <v>0</v>
      </c>
      <c r="W261" s="160"/>
    </row>
    <row r="262" ht="57" customHeight="1">
      <c r="A262" t="s" s="456">
        <f>'Questions'!$A262</f>
        <v>3366</v>
      </c>
      <c r="B262" t="s" s="456">
        <f>LEFT(A262,4)</f>
        <v>3367</v>
      </c>
      <c r="C262" t="s" s="456">
        <f>VLOOKUP($A262,'Questions'!$A$3:$L$333,2,0)&amp;""</f>
        <v>1901</v>
      </c>
      <c r="D262" t="s" s="456">
        <f>VLOOKUP($A262,'Questions'!$A$3:$L$333,11,0)&amp;""</f>
      </c>
      <c r="E262" t="s" s="456">
        <f>VLOOKUP($A262,'Questions'!$A$3:$L$333,12,0)&amp;""</f>
        <v>3348</v>
      </c>
      <c r="F262" t="s" s="456">
        <f>VLOOKUP($A262,'Privacy Analyst Evaluation'!$A$46:$K$120,3,0)&amp;""</f>
      </c>
      <c r="G262" t="s" s="456">
        <f>VLOOKUP($A262,'Privacy Analyst Evaluation'!$A$46:$K$120,7,0)&amp;""</f>
        <v>3143</v>
      </c>
      <c r="H262" t="s" s="456">
        <f>VLOOKUP($A262,'Privacy Analyst Evaluation'!$A$46:$K$120,8,0)&amp;""</f>
      </c>
      <c r="I262" t="s" s="456">
        <f>VLOOKUP($A262,'Privacy Analyst Evaluation'!$A$46:$K$120,9,0)&amp;""</f>
        <v>3146</v>
      </c>
      <c r="J262" t="s" s="456">
        <f>VLOOKUP($A262,'Privacy Analyst Evaluation'!$A$46:$K$120,10,0)&amp;""</f>
      </c>
      <c r="K262" s="457">
        <f>IF($I262="Critical Importance",20,IF($I262="Minor Importance",5,10))</f>
        <v>5</v>
      </c>
      <c r="L262" s="458">
        <f>IF($E262="Not Scored","N/A",IF(AND($D262='Auto Responses'!$J$27,$H262=""),"N/A",IF(AND($D262='Auto Responses'!$J$27,$H262='Auto Responses'!$J$7),1,IF(AND($D262='Auto Responses'!$J$27,$H262='Auto Responses'!$J$8),0,IF(OR($F262=$G262,$H262='Auto Responses'!$J$7),1,0)))))</f>
        <v>0</v>
      </c>
      <c r="M262" t="s" s="456">
        <f>VLOOKUP($A262,'Privacy Analyst Evaluation'!$A$46:$K$120,10,0)&amp;""</f>
      </c>
      <c r="N262" s="457">
        <f>IF($J262="Critical Importance",1,IF(AND($J262="",$I262="Critical Importance"),1,0))</f>
        <v>0</v>
      </c>
      <c r="O262" t="s" s="456">
        <f>IF(OR($E262="Not Scored",$F$24="No"),"N/A",IF($J262="",$K262,IF($J262="Minor Importance",5,IF($J262="Standard Importance",10,IF($J262="Critical Importance",20,0)))))</f>
        <v>148</v>
      </c>
      <c r="P262" t="s" s="456">
        <f>IF(OR($O262="N/A",$L262="N/A"),"N/A",$O262*$L262)</f>
        <v>148</v>
      </c>
      <c r="Q262" s="458">
        <f>IF(M262="TRUE",1,0)</f>
        <v>0</v>
      </c>
      <c r="R262" s="458">
        <f>R261+Q262</f>
        <v>0</v>
      </c>
      <c r="S262" s="458">
        <f>IF(Q262=0,0,R262)</f>
        <v>0</v>
      </c>
      <c r="T262" s="458">
        <f>IF(N262=1,1,0)</f>
        <v>0</v>
      </c>
      <c r="U262" s="458">
        <f>U261+T262</f>
        <v>70</v>
      </c>
      <c r="V262" s="458">
        <f>IF(T262=0,0,U262)</f>
        <v>0</v>
      </c>
      <c r="W262" s="160"/>
    </row>
    <row r="263" ht="57" customHeight="1">
      <c r="A263" t="s" s="456">
        <f>'Questions'!$A263</f>
        <v>3368</v>
      </c>
      <c r="B263" t="s" s="456">
        <f>LEFT(A263,4)</f>
        <v>3367</v>
      </c>
      <c r="C263" t="s" s="456">
        <f>VLOOKUP($A263,'Questions'!$A$3:$L$333,2,0)&amp;""</f>
        <v>1902</v>
      </c>
      <c r="D263" t="s" s="456">
        <f>VLOOKUP($A263,'Questions'!$A$3:$L$333,11,0)&amp;""</f>
      </c>
      <c r="E263" t="s" s="456">
        <f>VLOOKUP($A263,'Questions'!$A$3:$L$333,12,0)&amp;""</f>
        <v>3348</v>
      </c>
      <c r="F263" t="s" s="456">
        <f>VLOOKUP($A263,'Privacy Analyst Evaluation'!$A$46:$K$120,3,0)&amp;""</f>
      </c>
      <c r="G263" t="s" s="456">
        <f>VLOOKUP($A263,'Privacy Analyst Evaluation'!$A$46:$K$120,7,0)&amp;""</f>
        <v>3143</v>
      </c>
      <c r="H263" t="s" s="456">
        <f>VLOOKUP($A263,'Privacy Analyst Evaluation'!$A$46:$K$120,8,0)&amp;""</f>
      </c>
      <c r="I263" t="s" s="456">
        <f>VLOOKUP($A263,'Privacy Analyst Evaluation'!$A$46:$K$120,9,0)&amp;""</f>
        <v>3146</v>
      </c>
      <c r="J263" t="s" s="456">
        <f>VLOOKUP($A263,'Privacy Analyst Evaluation'!$A$46:$K$120,10,0)&amp;""</f>
      </c>
      <c r="K263" s="457">
        <f>IF($I263="Critical Importance",20,IF($I263="Minor Importance",5,10))</f>
        <v>5</v>
      </c>
      <c r="L263" s="458">
        <f>IF($E263="Not Scored","N/A",IF(AND($D263='Auto Responses'!$J$27,$H263=""),"N/A",IF(AND($D263='Auto Responses'!$J$27,$H263='Auto Responses'!$J$7),1,IF(AND($D263='Auto Responses'!$J$27,$H263='Auto Responses'!$J$8),0,IF(OR($F263=$G263,$H263='Auto Responses'!$J$7),1,0)))))</f>
        <v>0</v>
      </c>
      <c r="M263" t="s" s="456">
        <f>VLOOKUP($A263,'Privacy Analyst Evaluation'!$A$46:$K$120,10,0)&amp;""</f>
      </c>
      <c r="N263" s="457">
        <f>IF($J263="Critical Importance",1,IF(AND($J263="",$I263="Critical Importance"),1,0))</f>
        <v>0</v>
      </c>
      <c r="O263" t="s" s="456">
        <f>IF(OR($E263="Not Scored",$F$24="No"),"N/A",IF($J263="",$K263,IF($J263="Minor Importance",5,IF($J263="Standard Importance",10,IF($J263="Critical Importance",20,0)))))</f>
        <v>148</v>
      </c>
      <c r="P263" t="s" s="456">
        <f>IF(OR($O263="N/A",$L263="N/A"),"N/A",$O263*$L263)</f>
        <v>148</v>
      </c>
      <c r="Q263" s="458">
        <f>IF(M263="TRUE",1,0)</f>
        <v>0</v>
      </c>
      <c r="R263" s="458">
        <f>R262+Q263</f>
        <v>0</v>
      </c>
      <c r="S263" s="458">
        <f>IF(Q263=0,0,R263)</f>
        <v>0</v>
      </c>
      <c r="T263" s="458">
        <f>IF(N263=1,1,0)</f>
        <v>0</v>
      </c>
      <c r="U263" s="458">
        <f>U262+T263</f>
        <v>70</v>
      </c>
      <c r="V263" s="458">
        <f>IF(T263=0,0,U263)</f>
        <v>0</v>
      </c>
      <c r="W263" s="160"/>
    </row>
    <row r="264" ht="57" customHeight="1">
      <c r="A264" t="s" s="456">
        <f>'Questions'!$A264</f>
        <v>3369</v>
      </c>
      <c r="B264" t="s" s="456">
        <f>LEFT(A264,4)</f>
        <v>3367</v>
      </c>
      <c r="C264" t="s" s="456">
        <f>VLOOKUP($A264,'Questions'!$A$3:$L$333,2,0)&amp;""</f>
        <v>1759</v>
      </c>
      <c r="D264" t="s" s="456">
        <f>VLOOKUP($A264,'Questions'!$A$3:$L$333,11,0)&amp;""</f>
      </c>
      <c r="E264" t="s" s="456">
        <f>VLOOKUP($A264,'Questions'!$A$3:$L$333,12,0)&amp;""</f>
        <v>3348</v>
      </c>
      <c r="F264" t="s" s="456">
        <f>VLOOKUP($A264,'Privacy Analyst Evaluation'!$A$46:$K$120,3,0)&amp;""</f>
      </c>
      <c r="G264" t="s" s="456">
        <f>VLOOKUP($A264,'Privacy Analyst Evaluation'!$A$46:$K$120,7,0)&amp;""</f>
        <v>3143</v>
      </c>
      <c r="H264" t="s" s="456">
        <f>VLOOKUP($A264,'Privacy Analyst Evaluation'!$A$46:$K$120,8,0)&amp;""</f>
      </c>
      <c r="I264" t="s" s="456">
        <f>VLOOKUP($A264,'Privacy Analyst Evaluation'!$A$46:$K$120,9,0)&amp;""</f>
        <v>3165</v>
      </c>
      <c r="J264" t="s" s="456">
        <f>VLOOKUP($A264,'Privacy Analyst Evaluation'!$A$46:$K$120,10,0)&amp;""</f>
      </c>
      <c r="K264" s="457">
        <f>IF($I264="Critical Importance",20,IF($I264="Minor Importance",5,10))</f>
        <v>10</v>
      </c>
      <c r="L264" s="458">
        <f>IF($E264="Not Scored","N/A",IF(AND($D264='Auto Responses'!$J$27,$H264=""),"N/A",IF(AND($D264='Auto Responses'!$J$27,$H264='Auto Responses'!$J$7),1,IF(AND($D264='Auto Responses'!$J$27,$H264='Auto Responses'!$J$8),0,IF(OR($F264=$G264,$H264='Auto Responses'!$J$7),1,0)))))</f>
        <v>0</v>
      </c>
      <c r="M264" t="s" s="456">
        <f>VLOOKUP($A264,'Privacy Analyst Evaluation'!$A$46:$K$120,10,0)&amp;""</f>
      </c>
      <c r="N264" s="457">
        <f>IF($J264="Critical Importance",1,IF(AND($J264="",$I264="Critical Importance"),1,0))</f>
        <v>0</v>
      </c>
      <c r="O264" t="s" s="456">
        <f>IF(OR($E264="Not Scored",$F$24="No"),"N/A",IF($J264="",$K264,IF($J264="Minor Importance",5,IF($J264="Standard Importance",10,IF($J264="Critical Importance",20,0)))))</f>
        <v>148</v>
      </c>
      <c r="P264" t="s" s="456">
        <f>IF(OR($O264="N/A",$L264="N/A"),"N/A",$O264*$L264)</f>
        <v>148</v>
      </c>
      <c r="Q264" s="458">
        <f>IF(M264="TRUE",1,0)</f>
        <v>0</v>
      </c>
      <c r="R264" s="458">
        <f>R263+Q264</f>
        <v>0</v>
      </c>
      <c r="S264" s="458">
        <f>IF(Q264=0,0,R264)</f>
        <v>0</v>
      </c>
      <c r="T264" s="458">
        <f>IF(N264=1,1,0)</f>
        <v>0</v>
      </c>
      <c r="U264" s="458">
        <f>U263+T264</f>
        <v>70</v>
      </c>
      <c r="V264" s="458">
        <f>IF(T264=0,0,U264)</f>
        <v>0</v>
      </c>
      <c r="W264" s="160"/>
    </row>
    <row r="265" ht="57" customHeight="1">
      <c r="A265" t="s" s="456">
        <f>'Questions'!$A265</f>
        <v>3370</v>
      </c>
      <c r="B265" t="s" s="456">
        <f>LEFT(A265,4)</f>
        <v>3367</v>
      </c>
      <c r="C265" t="s" s="456">
        <f>VLOOKUP($A265,'Questions'!$A$3:$L$333,2,0)&amp;""</f>
        <v>1903</v>
      </c>
      <c r="D265" t="s" s="456">
        <f>VLOOKUP($A265,'Questions'!$A$3:$L$333,11,0)&amp;""</f>
      </c>
      <c r="E265" t="s" s="456">
        <f>VLOOKUP($A265,'Questions'!$A$3:$L$333,12,0)&amp;""</f>
        <v>3348</v>
      </c>
      <c r="F265" t="s" s="456">
        <f>VLOOKUP($A265,'Privacy Analyst Evaluation'!$A$46:$K$120,3,0)&amp;""</f>
      </c>
      <c r="G265" t="s" s="456">
        <f>VLOOKUP($A265,'Privacy Analyst Evaluation'!$A$46:$K$120,7,0)&amp;""</f>
        <v>3143</v>
      </c>
      <c r="H265" t="s" s="456">
        <f>VLOOKUP($A265,'Privacy Analyst Evaluation'!$A$46:$K$120,8,0)&amp;""</f>
      </c>
      <c r="I265" t="s" s="456">
        <f>VLOOKUP($A265,'Privacy Analyst Evaluation'!$A$46:$K$120,9,0)&amp;""</f>
        <v>3146</v>
      </c>
      <c r="J265" t="s" s="456">
        <f>VLOOKUP($A265,'Privacy Analyst Evaluation'!$A$46:$K$120,10,0)&amp;""</f>
      </c>
      <c r="K265" s="457">
        <f>IF($I265="Critical Importance",20,IF($I265="Minor Importance",5,10))</f>
        <v>5</v>
      </c>
      <c r="L265" s="458">
        <f>IF($E265="Not Scored","N/A",IF(AND($D265='Auto Responses'!$J$27,$H265=""),"N/A",IF(AND($D265='Auto Responses'!$J$27,$H265='Auto Responses'!$J$7),1,IF(AND($D265='Auto Responses'!$J$27,$H265='Auto Responses'!$J$8),0,IF(OR($F265=$G265,$H265='Auto Responses'!$J$7),1,0)))))</f>
        <v>0</v>
      </c>
      <c r="M265" t="s" s="456">
        <f>VLOOKUP($A265,'Privacy Analyst Evaluation'!$A$46:$K$120,10,0)&amp;""</f>
      </c>
      <c r="N265" s="457">
        <f>IF($J265="Critical Importance",1,IF(AND($J265="",$I265="Critical Importance"),1,0))</f>
        <v>0</v>
      </c>
      <c r="O265" t="s" s="456">
        <f>IF(OR($E265="Not Scored",$F$24="No"),"N/A",IF($J265="",$K265,IF($J265="Minor Importance",5,IF($J265="Standard Importance",10,IF($J265="Critical Importance",20,0)))))</f>
        <v>148</v>
      </c>
      <c r="P265" t="s" s="456">
        <f>IF(OR($O265="N/A",$L265="N/A"),"N/A",$O265*$L265)</f>
        <v>148</v>
      </c>
      <c r="Q265" s="458">
        <f>IF(M265="TRUE",1,0)</f>
        <v>0</v>
      </c>
      <c r="R265" s="458">
        <f>R264+Q265</f>
        <v>0</v>
      </c>
      <c r="S265" s="458">
        <f>IF(Q265=0,0,R265)</f>
        <v>0</v>
      </c>
      <c r="T265" s="458">
        <f>IF(N265=1,1,0)</f>
        <v>0</v>
      </c>
      <c r="U265" s="458">
        <f>U264+T265</f>
        <v>70</v>
      </c>
      <c r="V265" s="458">
        <f>IF(T265=0,0,U265)</f>
        <v>0</v>
      </c>
      <c r="W265" s="160"/>
    </row>
    <row r="266" ht="57" customHeight="1">
      <c r="A266" t="s" s="456">
        <f>'Questions'!$A266</f>
        <v>3371</v>
      </c>
      <c r="B266" t="s" s="456">
        <f>LEFT(A266,4)</f>
        <v>3367</v>
      </c>
      <c r="C266" t="s" s="456">
        <f>VLOOKUP($A266,'Questions'!$A$3:$L$333,2,0)&amp;""</f>
        <v>1904</v>
      </c>
      <c r="D266" t="s" s="456">
        <f>VLOOKUP($A266,'Questions'!$A$3:$L$333,11,0)&amp;""</f>
      </c>
      <c r="E266" t="s" s="456">
        <f>VLOOKUP($A266,'Questions'!$A$3:$L$333,12,0)&amp;""</f>
        <v>3348</v>
      </c>
      <c r="F266" t="s" s="456">
        <f>VLOOKUP($A266,'Privacy Analyst Evaluation'!$A$46:$K$120,3,0)&amp;""</f>
      </c>
      <c r="G266" t="s" s="456">
        <f>VLOOKUP($A266,'Privacy Analyst Evaluation'!$A$46:$K$120,7,0)&amp;""</f>
        <v>3143</v>
      </c>
      <c r="H266" t="s" s="456">
        <f>VLOOKUP($A266,'Privacy Analyst Evaluation'!$A$46:$K$120,8,0)&amp;""</f>
      </c>
      <c r="I266" t="s" s="456">
        <f>VLOOKUP($A266,'Privacy Analyst Evaluation'!$A$46:$K$120,9,0)&amp;""</f>
        <v>3146</v>
      </c>
      <c r="J266" t="s" s="456">
        <f>VLOOKUP($A266,'Privacy Analyst Evaluation'!$A$46:$K$120,10,0)&amp;""</f>
      </c>
      <c r="K266" s="457">
        <f>IF($I266="Critical Importance",20,IF($I266="Minor Importance",5,10))</f>
        <v>5</v>
      </c>
      <c r="L266" s="458">
        <f>IF($E266="Not Scored","N/A",IF(AND($D266='Auto Responses'!$J$27,$H266=""),"N/A",IF(AND($D266='Auto Responses'!$J$27,$H266='Auto Responses'!$J$7),1,IF(AND($D266='Auto Responses'!$J$27,$H266='Auto Responses'!$J$8),0,IF(OR($F266=$G266,$H266='Auto Responses'!$J$7),1,0)))))</f>
        <v>0</v>
      </c>
      <c r="M266" t="s" s="456">
        <f>VLOOKUP($A266,'Privacy Analyst Evaluation'!$A$46:$K$120,10,0)&amp;""</f>
      </c>
      <c r="N266" s="457">
        <f>IF($J266="Critical Importance",1,IF(AND($J266="",$I266="Critical Importance"),1,0))</f>
        <v>0</v>
      </c>
      <c r="O266" t="s" s="456">
        <f>IF(OR($E266="Not Scored",$F$24="No"),"N/A",IF($J266="",$K266,IF($J266="Minor Importance",5,IF($J266="Standard Importance",10,IF($J266="Critical Importance",20,0)))))</f>
        <v>148</v>
      </c>
      <c r="P266" t="s" s="456">
        <f>IF(OR($O266="N/A",$L266="N/A"),"N/A",$O266*$L266)</f>
        <v>148</v>
      </c>
      <c r="Q266" s="458">
        <f>IF(M266="TRUE",1,0)</f>
        <v>0</v>
      </c>
      <c r="R266" s="458">
        <f>R265+Q266</f>
        <v>0</v>
      </c>
      <c r="S266" s="458">
        <f>IF(Q266=0,0,R266)</f>
        <v>0</v>
      </c>
      <c r="T266" s="458">
        <f>IF(N266=1,1,0)</f>
        <v>0</v>
      </c>
      <c r="U266" s="458">
        <f>U265+T266</f>
        <v>70</v>
      </c>
      <c r="V266" s="458">
        <f>IF(T266=0,0,U266)</f>
        <v>0</v>
      </c>
      <c r="W266" s="160"/>
    </row>
    <row r="267" ht="57" customHeight="1">
      <c r="A267" t="s" s="456">
        <f>'Questions'!$A267</f>
        <v>1292</v>
      </c>
      <c r="B267" t="s" s="456">
        <f>LEFT(A267,4)</f>
        <v>3367</v>
      </c>
      <c r="C267" t="s" s="456">
        <f>VLOOKUP($A267,'Questions'!$A$3:$L$333,2,0)&amp;""</f>
        <v>1905</v>
      </c>
      <c r="D267" t="s" s="456">
        <f>VLOOKUP($A267,'Questions'!$A$3:$L$333,11,0)&amp;""</f>
      </c>
      <c r="E267" t="s" s="456">
        <f>VLOOKUP($A267,'Questions'!$A$3:$L$333,12,0)&amp;""</f>
        <v>3348</v>
      </c>
      <c r="F267" t="s" s="456">
        <f>VLOOKUP($A267,'Privacy Analyst Evaluation'!$A$46:$K$120,3,0)&amp;""</f>
      </c>
      <c r="G267" t="s" s="456">
        <f>VLOOKUP($A267,'Privacy Analyst Evaluation'!$A$46:$K$120,7,0)&amp;""</f>
        <v>3143</v>
      </c>
      <c r="H267" t="s" s="456">
        <f>VLOOKUP($A267,'Privacy Analyst Evaluation'!$A$46:$K$120,8,0)&amp;""</f>
      </c>
      <c r="I267" t="s" s="456">
        <f>VLOOKUP($A267,'Privacy Analyst Evaluation'!$A$46:$K$120,9,0)&amp;""</f>
        <v>3144</v>
      </c>
      <c r="J267" t="s" s="456">
        <f>VLOOKUP($A267,'Privacy Analyst Evaluation'!$A$46:$K$120,10,0)&amp;""</f>
      </c>
      <c r="K267" s="457">
        <f>IF($I267="Critical Importance",20,IF($I267="Minor Importance",5,10))</f>
        <v>20</v>
      </c>
      <c r="L267" s="458">
        <f>IF($E267="Not Scored","N/A",IF(AND($D267='Auto Responses'!$J$27,$H267=""),"N/A",IF(AND($D267='Auto Responses'!$J$27,$H267='Auto Responses'!$J$7),1,IF(AND($D267='Auto Responses'!$J$27,$H267='Auto Responses'!$J$8),0,IF(OR($F267=$G267,$H267='Auto Responses'!$J$7),1,0)))))</f>
        <v>0</v>
      </c>
      <c r="M267" t="s" s="456">
        <f>VLOOKUP($A267,'Privacy Analyst Evaluation'!$A$46:$K$120,10,0)&amp;""</f>
      </c>
      <c r="N267" s="457">
        <f>IF($J267="Critical Importance",1,IF(AND($J267="",$I267="Critical Importance"),1,0))</f>
        <v>1</v>
      </c>
      <c r="O267" t="s" s="456">
        <f>IF(OR($E267="Not Scored",$F$24="No"),"N/A",IF($J267="",$K267,IF($J267="Minor Importance",5,IF($J267="Standard Importance",10,IF($J267="Critical Importance",20,0)))))</f>
        <v>148</v>
      </c>
      <c r="P267" t="s" s="456">
        <f>IF(OR($O267="N/A",$L267="N/A"),"N/A",$O267*$L267)</f>
        <v>148</v>
      </c>
      <c r="Q267" s="458">
        <f>IF(M267="TRUE",1,0)</f>
        <v>0</v>
      </c>
      <c r="R267" s="458">
        <f>R266+Q267</f>
        <v>0</v>
      </c>
      <c r="S267" s="458">
        <f>IF(Q267=0,0,R267)</f>
        <v>0</v>
      </c>
      <c r="T267" s="458">
        <f>IF(N267=1,1,0)</f>
        <v>1</v>
      </c>
      <c r="U267" s="458">
        <f>U266+T267</f>
        <v>71</v>
      </c>
      <c r="V267" s="458">
        <f>IF(T267=0,0,U267)</f>
        <v>71</v>
      </c>
      <c r="W267" s="160"/>
    </row>
    <row r="268" ht="57" customHeight="1">
      <c r="A268" t="s" s="456">
        <f>'Questions'!$A268</f>
        <v>3372</v>
      </c>
      <c r="B268" t="s" s="456">
        <f>LEFT(A268,4)</f>
        <v>3367</v>
      </c>
      <c r="C268" t="s" s="456">
        <f>VLOOKUP($A268,'Questions'!$A$3:$L$333,2,0)&amp;""</f>
        <v>1906</v>
      </c>
      <c r="D268" t="s" s="456">
        <f>VLOOKUP($A268,'Questions'!$A$3:$L$333,11,0)&amp;""</f>
      </c>
      <c r="E268" t="s" s="456">
        <f>VLOOKUP($A268,'Questions'!$A$3:$L$333,12,0)&amp;""</f>
        <v>3348</v>
      </c>
      <c r="F268" t="s" s="456">
        <f>VLOOKUP($A268,'Privacy Analyst Evaluation'!$A$46:$K$120,3,0)&amp;""</f>
      </c>
      <c r="G268" t="s" s="456">
        <f>VLOOKUP($A268,'Privacy Analyst Evaluation'!$A$46:$K$120,7,0)&amp;""</f>
        <v>3143</v>
      </c>
      <c r="H268" t="s" s="456">
        <f>VLOOKUP($A268,'Privacy Analyst Evaluation'!$A$46:$K$120,8,0)&amp;""</f>
      </c>
      <c r="I268" t="s" s="456">
        <f>VLOOKUP($A268,'Privacy Analyst Evaluation'!$A$46:$K$120,9,0)&amp;""</f>
        <v>3146</v>
      </c>
      <c r="J268" t="s" s="456">
        <f>VLOOKUP($A268,'Privacy Analyst Evaluation'!$A$46:$K$120,10,0)&amp;""</f>
      </c>
      <c r="K268" s="457">
        <f>IF($I268="Critical Importance",20,IF($I268="Minor Importance",5,10))</f>
        <v>5</v>
      </c>
      <c r="L268" s="458">
        <f>IF($E268="Not Scored","N/A",IF(AND($D268='Auto Responses'!$J$27,$H268=""),"N/A",IF(AND($D268='Auto Responses'!$J$27,$H268='Auto Responses'!$J$7),1,IF(AND($D268='Auto Responses'!$J$27,$H268='Auto Responses'!$J$8),0,IF(OR($F268=$G268,$H268='Auto Responses'!$J$7),1,0)))))</f>
        <v>0</v>
      </c>
      <c r="M268" t="s" s="456">
        <f>VLOOKUP($A268,'Privacy Analyst Evaluation'!$A$46:$K$120,10,0)&amp;""</f>
      </c>
      <c r="N268" s="457">
        <f>IF($J268="Critical Importance",1,IF(AND($J268="",$I268="Critical Importance"),1,0))</f>
        <v>0</v>
      </c>
      <c r="O268" t="s" s="456">
        <f>IF(OR($E268="Not Scored",$F$24="No"),"N/A",IF($J268="",$K268,IF($J268="Minor Importance",5,IF($J268="Standard Importance",10,IF($J268="Critical Importance",20,0)))))</f>
        <v>148</v>
      </c>
      <c r="P268" t="s" s="456">
        <f>IF(OR($O268="N/A",$L268="N/A"),"N/A",$O268*$L268)</f>
        <v>148</v>
      </c>
      <c r="Q268" s="458">
        <f>IF(M268="TRUE",1,0)</f>
        <v>0</v>
      </c>
      <c r="R268" s="458">
        <f>R267+Q268</f>
        <v>0</v>
      </c>
      <c r="S268" s="458">
        <f>IF(Q268=0,0,R268)</f>
        <v>0</v>
      </c>
      <c r="T268" s="458">
        <f>IF(N268=1,1,0)</f>
        <v>0</v>
      </c>
      <c r="U268" s="458">
        <f>U267+T268</f>
        <v>71</v>
      </c>
      <c r="V268" s="458">
        <f>IF(T268=0,0,U268)</f>
        <v>0</v>
      </c>
      <c r="W268" s="160"/>
    </row>
    <row r="269" ht="57" customHeight="1">
      <c r="A269" t="s" s="456">
        <f>'Questions'!$A269</f>
        <v>3373</v>
      </c>
      <c r="B269" t="s" s="456">
        <f>LEFT(A269,4)</f>
        <v>3367</v>
      </c>
      <c r="C269" t="s" s="456">
        <f>VLOOKUP($A269,'Questions'!$A$3:$L$333,2,0)&amp;""</f>
        <v>1907</v>
      </c>
      <c r="D269" t="s" s="456">
        <f>VLOOKUP($A269,'Questions'!$A$3:$L$333,11,0)&amp;""</f>
      </c>
      <c r="E269" t="s" s="456">
        <f>VLOOKUP($A269,'Questions'!$A$3:$L$333,12,0)&amp;""</f>
        <v>3348</v>
      </c>
      <c r="F269" t="s" s="456">
        <f>VLOOKUP($A269,'Privacy Analyst Evaluation'!$A$46:$K$120,3,0)&amp;""</f>
      </c>
      <c r="G269" t="s" s="456">
        <f>VLOOKUP($A269,'Privacy Analyst Evaluation'!$A$46:$K$120,7,0)&amp;""</f>
        <v>3143</v>
      </c>
      <c r="H269" t="s" s="456">
        <f>VLOOKUP($A269,'Privacy Analyst Evaluation'!$A$46:$K$120,8,0)&amp;""</f>
      </c>
      <c r="I269" t="s" s="456">
        <f>VLOOKUP($A269,'Privacy Analyst Evaluation'!$A$46:$K$120,9,0)&amp;""</f>
        <v>3146</v>
      </c>
      <c r="J269" t="s" s="456">
        <f>VLOOKUP($A269,'Privacy Analyst Evaluation'!$A$46:$K$120,10,0)&amp;""</f>
      </c>
      <c r="K269" s="457">
        <f>IF($I269="Critical Importance",20,IF($I269="Minor Importance",5,10))</f>
        <v>5</v>
      </c>
      <c r="L269" s="458">
        <f>IF($E269="Not Scored","N/A",IF(AND($D269='Auto Responses'!$J$27,$H269=""),"N/A",IF(AND($D269='Auto Responses'!$J$27,$H269='Auto Responses'!$J$7),1,IF(AND($D269='Auto Responses'!$J$27,$H269='Auto Responses'!$J$8),0,IF(OR($F269=$G269,$H269='Auto Responses'!$J$7),1,0)))))</f>
        <v>0</v>
      </c>
      <c r="M269" t="s" s="456">
        <f>VLOOKUP($A269,'Privacy Analyst Evaluation'!$A$46:$K$120,10,0)&amp;""</f>
      </c>
      <c r="N269" s="457">
        <f>IF($J269="Critical Importance",1,IF(AND($J269="",$I269="Critical Importance"),1,0))</f>
        <v>0</v>
      </c>
      <c r="O269" t="s" s="456">
        <f>IF(OR($E269="Not Scored",$F269="N/A",$F$24="No"),"N/A",IF($J269="",$K269,IF($J269="Minor Importance",5,IF($J269="Standard Importance",10,IF($J269="Critical Importance",20,0)))))</f>
        <v>148</v>
      </c>
      <c r="P269" t="s" s="456">
        <f>IF(OR($O269="N/A",$L269="N/A"),"N/A",$O269*$L269)</f>
        <v>148</v>
      </c>
      <c r="Q269" s="458">
        <f>IF(M269="TRUE",1,0)</f>
        <v>0</v>
      </c>
      <c r="R269" s="458">
        <f>R268+Q269</f>
        <v>0</v>
      </c>
      <c r="S269" s="458">
        <f>IF(Q269=0,0,R269)</f>
        <v>0</v>
      </c>
      <c r="T269" s="458">
        <f>IF(N269=1,1,0)</f>
        <v>0</v>
      </c>
      <c r="U269" s="458">
        <f>U268+T269</f>
        <v>71</v>
      </c>
      <c r="V269" s="458">
        <f>IF(T269=0,0,U269)</f>
        <v>0</v>
      </c>
      <c r="W269" s="160"/>
    </row>
    <row r="270" ht="57" customHeight="1">
      <c r="A270" t="s" s="456">
        <f>'Questions'!$A270</f>
        <v>3374</v>
      </c>
      <c r="B270" t="s" s="456">
        <f>LEFT(A270,4)</f>
        <v>3367</v>
      </c>
      <c r="C270" t="s" s="456">
        <f>VLOOKUP($A270,'Questions'!$A$3:$L$333,2,0)&amp;""</f>
        <v>1908</v>
      </c>
      <c r="D270" t="s" s="456">
        <f>VLOOKUP($A270,'Questions'!$A$3:$L$333,11,0)&amp;""</f>
      </c>
      <c r="E270" t="s" s="456">
        <f>VLOOKUP($A270,'Questions'!$A$3:$L$333,12,0)&amp;""</f>
        <v>3348</v>
      </c>
      <c r="F270" t="s" s="456">
        <f>VLOOKUP($A270,'Privacy Analyst Evaluation'!$A$46:$K$120,3,0)&amp;""</f>
      </c>
      <c r="G270" t="s" s="456">
        <f>VLOOKUP($A270,'Privacy Analyst Evaluation'!$A$46:$K$120,7,0)&amp;""</f>
        <v>3149</v>
      </c>
      <c r="H270" t="s" s="456">
        <f>VLOOKUP($A270,'Privacy Analyst Evaluation'!$A$46:$K$120,8,0)&amp;""</f>
      </c>
      <c r="I270" t="s" s="456">
        <f>VLOOKUP($A270,'Privacy Analyst Evaluation'!$A$46:$K$120,9,0)&amp;""</f>
        <v>3146</v>
      </c>
      <c r="J270" t="s" s="456">
        <f>VLOOKUP($A270,'Privacy Analyst Evaluation'!$A$46:$K$120,10,0)&amp;""</f>
      </c>
      <c r="K270" s="457">
        <f>IF($I270="Critical Importance",20,IF($I270="Minor Importance",5,10))</f>
        <v>5</v>
      </c>
      <c r="L270" s="458">
        <f>IF($E270="Not Scored","N/A",IF(AND($D270='Auto Responses'!$J$27,$H270=""),"N/A",IF(AND($D270='Auto Responses'!$J$27,$H270='Auto Responses'!$J$7),1,IF(AND($D270='Auto Responses'!$J$27,$H270='Auto Responses'!$J$8),0,IF(OR($F270=$G270,$H270='Auto Responses'!$J$7),1,0)))))</f>
        <v>0</v>
      </c>
      <c r="M270" t="s" s="456">
        <f>VLOOKUP($A270,'Privacy Analyst Evaluation'!$A$46:$K$120,10,0)&amp;""</f>
      </c>
      <c r="N270" s="457">
        <f>IF($J270="Critical Importance",1,IF(AND($J270="",$I270="Critical Importance"),1,0))</f>
        <v>0</v>
      </c>
      <c r="O270" t="s" s="456">
        <f>IF(OR($E270="Not Scored",$F$24="No"),"N/A",IF($J270="",$K270,IF($J270="Minor Importance",5,IF($J270="Standard Importance",10,IF($J270="Critical Importance",20,0)))))</f>
        <v>148</v>
      </c>
      <c r="P270" t="s" s="456">
        <f>IF(OR($O270="N/A",$L270="N/A"),"N/A",$O270*$L270)</f>
        <v>148</v>
      </c>
      <c r="Q270" s="458">
        <f>IF(M270="TRUE",1,0)</f>
        <v>0</v>
      </c>
      <c r="R270" s="458">
        <f>R269+Q270</f>
        <v>0</v>
      </c>
      <c r="S270" s="458">
        <f>IF(Q270=0,0,R270)</f>
        <v>0</v>
      </c>
      <c r="T270" s="458">
        <f>IF(N270=1,1,0)</f>
        <v>0</v>
      </c>
      <c r="U270" s="458">
        <f>U269+T270</f>
        <v>71</v>
      </c>
      <c r="V270" s="458">
        <f>IF(T270=0,0,U270)</f>
        <v>0</v>
      </c>
      <c r="W270" s="160"/>
    </row>
    <row r="271" ht="57" customHeight="1">
      <c r="A271" t="s" s="456">
        <f>'Questions'!$A271</f>
        <v>3375</v>
      </c>
      <c r="B271" t="s" s="456">
        <f>LEFT(A271,4)</f>
        <v>3367</v>
      </c>
      <c r="C271" t="s" s="456">
        <f>VLOOKUP($A271,'Questions'!$A$3:$L$333,2,0)&amp;""</f>
        <v>1909</v>
      </c>
      <c r="D271" t="s" s="456">
        <f>VLOOKUP($A271,'Questions'!$A$3:$L$333,11,0)&amp;""</f>
      </c>
      <c r="E271" t="s" s="456">
        <f>VLOOKUP($A271,'Questions'!$A$3:$L$333,12,0)&amp;""</f>
        <v>3348</v>
      </c>
      <c r="F271" t="s" s="456">
        <f>VLOOKUP($A271,'Privacy Analyst Evaluation'!$A$46:$K$120,3,0)&amp;""</f>
      </c>
      <c r="G271" t="s" s="456">
        <f>VLOOKUP($A271,'Privacy Analyst Evaluation'!$A$46:$K$120,7,0)&amp;""</f>
        <v>3143</v>
      </c>
      <c r="H271" t="s" s="456">
        <f>VLOOKUP($A271,'Privacy Analyst Evaluation'!$A$46:$K$120,8,0)&amp;""</f>
      </c>
      <c r="I271" t="s" s="456">
        <f>VLOOKUP($A271,'Privacy Analyst Evaluation'!$A$46:$K$120,9,0)&amp;""</f>
        <v>3146</v>
      </c>
      <c r="J271" t="s" s="456">
        <f>VLOOKUP($A271,'Privacy Analyst Evaluation'!$A$46:$K$120,10,0)&amp;""</f>
      </c>
      <c r="K271" s="457">
        <f>IF($I271="Critical Importance",20,IF($I271="Minor Importance",5,10))</f>
        <v>5</v>
      </c>
      <c r="L271" s="458">
        <f>IF($E271="Not Scored","N/A",IF(AND($D271='Auto Responses'!$J$27,$H271=""),"N/A",IF(AND($D271='Auto Responses'!$J$27,$H271='Auto Responses'!$J$7),1,IF(AND($D271='Auto Responses'!$J$27,$H271='Auto Responses'!$J$8),0,IF(OR($F271=$G271,$H271='Auto Responses'!$J$7),1,0)))))</f>
        <v>0</v>
      </c>
      <c r="M271" t="s" s="456">
        <f>VLOOKUP($A271,'Privacy Analyst Evaluation'!$A$46:$K$120,10,0)&amp;""</f>
      </c>
      <c r="N271" s="457">
        <f>IF($J271="Critical Importance",1,IF(AND($J271="",$I271="Critical Importance"),1,0))</f>
        <v>0</v>
      </c>
      <c r="O271" t="s" s="456">
        <f>IF(OR($E271="Not Scored",$F$24="No"),"N/A",IF($J271="",$K271,IF($J271="Minor Importance",5,IF($J271="Standard Importance",10,IF($J271="Critical Importance",20,0)))))</f>
        <v>148</v>
      </c>
      <c r="P271" t="s" s="456">
        <f>IF(OR($O271="N/A",$L271="N/A"),"N/A",$O271*$L271)</f>
        <v>148</v>
      </c>
      <c r="Q271" s="458">
        <f>IF(M271="TRUE",1,0)</f>
        <v>0</v>
      </c>
      <c r="R271" s="458">
        <f>R270+Q271</f>
        <v>0</v>
      </c>
      <c r="S271" s="458">
        <f>IF(Q271=0,0,R271)</f>
        <v>0</v>
      </c>
      <c r="T271" s="458">
        <f>IF(N271=1,1,0)</f>
        <v>0</v>
      </c>
      <c r="U271" s="458">
        <f>U270+T271</f>
        <v>71</v>
      </c>
      <c r="V271" s="458">
        <f>IF(T271=0,0,U271)</f>
        <v>0</v>
      </c>
      <c r="W271" s="160"/>
    </row>
    <row r="272" ht="57" customHeight="1">
      <c r="A272" t="s" s="456">
        <f>'Questions'!$A272</f>
        <v>3376</v>
      </c>
      <c r="B272" t="s" s="456">
        <f>LEFT(A272,4)</f>
        <v>3367</v>
      </c>
      <c r="C272" t="s" s="456">
        <f>VLOOKUP($A272,'Questions'!$A$3:$L$333,2,0)&amp;""</f>
        <v>1910</v>
      </c>
      <c r="D272" t="s" s="456">
        <f>VLOOKUP($A272,'Questions'!$A$3:$L$333,11,0)&amp;""</f>
      </c>
      <c r="E272" t="s" s="456">
        <f>VLOOKUP($A272,'Questions'!$A$3:$L$333,12,0)&amp;""</f>
        <v>3348</v>
      </c>
      <c r="F272" t="s" s="456">
        <f>VLOOKUP($A272,'Privacy Analyst Evaluation'!$A$46:$K$120,3,0)&amp;""</f>
      </c>
      <c r="G272" t="s" s="456">
        <f>VLOOKUP($A272,'Privacy Analyst Evaluation'!$A$46:$K$120,7,0)&amp;""</f>
        <v>3143</v>
      </c>
      <c r="H272" t="s" s="456">
        <f>VLOOKUP($A272,'Privacy Analyst Evaluation'!$A$46:$K$120,8,0)&amp;""</f>
      </c>
      <c r="I272" t="s" s="456">
        <f>VLOOKUP($A272,'Privacy Analyst Evaluation'!$A$46:$K$120,9,0)&amp;""</f>
        <v>3146</v>
      </c>
      <c r="J272" t="s" s="456">
        <f>VLOOKUP($A272,'Privacy Analyst Evaluation'!$A$46:$K$120,10,0)&amp;""</f>
      </c>
      <c r="K272" s="457">
        <f>IF($I272="Critical Importance",20,IF($I272="Minor Importance",5,10))</f>
        <v>5</v>
      </c>
      <c r="L272" s="458">
        <f>IF($E272="Not Scored","N/A",IF(AND($D272='Auto Responses'!$J$27,$H272=""),"N/A",IF(AND($D272='Auto Responses'!$J$27,$H272='Auto Responses'!$J$7),1,IF(AND($D272='Auto Responses'!$J$27,$H272='Auto Responses'!$J$8),0,IF(OR($F272=$G272,$H272='Auto Responses'!$J$7),1,0)))))</f>
        <v>0</v>
      </c>
      <c r="M272" t="s" s="456">
        <f>VLOOKUP($A272,'Privacy Analyst Evaluation'!$A$46:$K$120,10,0)&amp;""</f>
      </c>
      <c r="N272" s="457">
        <f>IF($J272="Critical Importance",1,IF(AND($J272="",$I272="Critical Importance"),1,0))</f>
        <v>0</v>
      </c>
      <c r="O272" t="s" s="456">
        <f>IF(OR($E272="Not Scored",$F$24="No"),"N/A",IF($J272="",$K272,IF($J272="Minor Importance",5,IF($J272="Standard Importance",10,IF($J272="Critical Importance",20,0)))))</f>
        <v>148</v>
      </c>
      <c r="P272" t="s" s="456">
        <f>IF(OR($O272="N/A",$L272="N/A"),"N/A",$O272*$L272)</f>
        <v>148</v>
      </c>
      <c r="Q272" s="458">
        <f>IF(M272="TRUE",1,0)</f>
        <v>0</v>
      </c>
      <c r="R272" s="458">
        <f>R271+Q272</f>
        <v>0</v>
      </c>
      <c r="S272" s="458">
        <f>IF(Q272=0,0,R272)</f>
        <v>0</v>
      </c>
      <c r="T272" s="458">
        <f>IF(N272=1,1,0)</f>
        <v>0</v>
      </c>
      <c r="U272" s="458">
        <f>U271+T272</f>
        <v>71</v>
      </c>
      <c r="V272" s="458">
        <f>IF(T272=0,0,U272)</f>
        <v>0</v>
      </c>
      <c r="W272" s="160"/>
    </row>
    <row r="273" ht="57" customHeight="1">
      <c r="A273" t="s" s="456">
        <f>'Questions'!$A273</f>
        <v>1293</v>
      </c>
      <c r="B273" t="s" s="456">
        <f>LEFT(A273,4)</f>
        <v>3367</v>
      </c>
      <c r="C273" t="s" s="456">
        <f>VLOOKUP($A273,'Questions'!$A$3:$L$333,2,0)&amp;""</f>
        <v>1911</v>
      </c>
      <c r="D273" t="s" s="456">
        <f>VLOOKUP($A273,'Questions'!$A$3:$L$333,11,0)&amp;""</f>
      </c>
      <c r="E273" t="s" s="456">
        <f>VLOOKUP($A273,'Questions'!$A$3:$L$333,12,0)&amp;""</f>
        <v>3348</v>
      </c>
      <c r="F273" t="s" s="456">
        <f>VLOOKUP($A273,'Privacy Analyst Evaluation'!$A$46:$K$120,3,0)&amp;""</f>
      </c>
      <c r="G273" t="s" s="456">
        <f>VLOOKUP($A273,'Privacy Analyst Evaluation'!$A$46:$K$120,7,0)&amp;""</f>
        <v>3149</v>
      </c>
      <c r="H273" t="s" s="456">
        <f>VLOOKUP($A273,'Privacy Analyst Evaluation'!$A$46:$K$120,8,0)&amp;""</f>
      </c>
      <c r="I273" t="s" s="456">
        <f>VLOOKUP($A273,'Privacy Analyst Evaluation'!$A$46:$K$120,9,0)&amp;""</f>
        <v>3144</v>
      </c>
      <c r="J273" t="s" s="456">
        <f>VLOOKUP($A273,'Privacy Analyst Evaluation'!$A$46:$K$120,10,0)&amp;""</f>
      </c>
      <c r="K273" s="457">
        <f>IF($I273="Critical Importance",20,IF($I273="Minor Importance",5,10))</f>
        <v>20</v>
      </c>
      <c r="L273" s="458">
        <f>IF($E273="Not Scored","N/A",IF(AND($D273='Auto Responses'!$J$27,$H273=""),"N/A",IF(AND($D273='Auto Responses'!$J$27,$H273='Auto Responses'!$J$7),1,IF(AND($D273='Auto Responses'!$J$27,$H273='Auto Responses'!$J$8),0,IF(OR($F273=$G273,$H273='Auto Responses'!$J$7),1,0)))))</f>
        <v>0</v>
      </c>
      <c r="M273" t="s" s="456">
        <f>VLOOKUP($A273,'Privacy Analyst Evaluation'!$A$46:$K$120,10,0)&amp;""</f>
      </c>
      <c r="N273" s="457">
        <f>IF($J273="Critical Importance",1,IF(AND($J273="",$I273="Critical Importance"),1,0))</f>
        <v>1</v>
      </c>
      <c r="O273" t="s" s="456">
        <f>IF(OR($E273="Not Scored",$F$24="No"),"N/A",IF($J273="",$K273,IF($J273="Minor Importance",5,IF($J273="Standard Importance",10,IF($J273="Critical Importance",20,0)))))</f>
        <v>148</v>
      </c>
      <c r="P273" t="s" s="456">
        <f>IF(OR($O273="N/A",$L273="N/A"),"N/A",$O273*$L273)</f>
        <v>148</v>
      </c>
      <c r="Q273" s="458">
        <f>IF(M273="TRUE",1,0)</f>
        <v>0</v>
      </c>
      <c r="R273" s="458">
        <f>R272+Q273</f>
        <v>0</v>
      </c>
      <c r="S273" s="458">
        <f>IF(Q273=0,0,R273)</f>
        <v>0</v>
      </c>
      <c r="T273" s="458">
        <f>IF(N273=1,1,0)</f>
        <v>1</v>
      </c>
      <c r="U273" s="458">
        <f>U272+T273</f>
        <v>72</v>
      </c>
      <c r="V273" s="458">
        <f>IF(T273=0,0,U273)</f>
        <v>72</v>
      </c>
      <c r="W273" s="160"/>
    </row>
    <row r="274" ht="57" customHeight="1">
      <c r="A274" t="s" s="456">
        <f>'Questions'!$A274</f>
        <v>3377</v>
      </c>
      <c r="B274" t="s" s="456">
        <f>LEFT(A274,4)</f>
        <v>3367</v>
      </c>
      <c r="C274" t="s" s="456">
        <f>VLOOKUP($A274,'Questions'!$A$3:$L$333,2,0)&amp;""</f>
        <v>1912</v>
      </c>
      <c r="D274" t="s" s="456">
        <f>VLOOKUP($A274,'Questions'!$A$3:$L$333,11,0)&amp;""</f>
      </c>
      <c r="E274" t="s" s="456">
        <f>VLOOKUP($A274,'Questions'!$A$3:$L$333,12,0)&amp;""</f>
        <v>3348</v>
      </c>
      <c r="F274" t="s" s="456">
        <f>VLOOKUP($A274,'Privacy Analyst Evaluation'!$A$46:$K$120,3,0)&amp;""</f>
      </c>
      <c r="G274" t="s" s="456">
        <f>VLOOKUP($A274,'Privacy Analyst Evaluation'!$A$46:$K$120,7,0)&amp;""</f>
        <v>3143</v>
      </c>
      <c r="H274" t="s" s="456">
        <f>VLOOKUP($A274,'Privacy Analyst Evaluation'!$A$46:$K$120,8,0)&amp;""</f>
      </c>
      <c r="I274" t="s" s="456">
        <f>VLOOKUP($A274,'Privacy Analyst Evaluation'!$A$46:$K$120,9,0)&amp;""</f>
        <v>3146</v>
      </c>
      <c r="J274" t="s" s="456">
        <f>VLOOKUP($A274,'Privacy Analyst Evaluation'!$A$46:$K$120,10,0)&amp;""</f>
      </c>
      <c r="K274" s="457">
        <f>IF($I274="Critical Importance",20,IF($I274="Minor Importance",5,10))</f>
        <v>5</v>
      </c>
      <c r="L274" s="458">
        <f>IF($E274="Not Scored","N/A",IF(AND($D274='Auto Responses'!$J$27,$H274=""),"N/A",IF(AND($D274='Auto Responses'!$J$27,$H274='Auto Responses'!$J$7),1,IF(AND($D274='Auto Responses'!$J$27,$H274='Auto Responses'!$J$8),0,IF(OR($F274=$G274,$H274='Auto Responses'!$J$7),1,0)))))</f>
        <v>0</v>
      </c>
      <c r="M274" t="s" s="456">
        <f>VLOOKUP($A274,'Privacy Analyst Evaluation'!$A$46:$K$120,10,0)&amp;""</f>
      </c>
      <c r="N274" s="457">
        <f>IF($J274="Critical Importance",1,IF(AND($J274="",$I274="Critical Importance"),1,0))</f>
        <v>0</v>
      </c>
      <c r="O274" t="s" s="456">
        <f>IF(OR($E274="Not Scored",$F$24="No"),"N/A",IF($J274="",$K274,IF($J274="Minor Importance",5,IF($J274="Standard Importance",10,IF($J274="Critical Importance",20,0)))))</f>
        <v>148</v>
      </c>
      <c r="P274" t="s" s="456">
        <f>IF(OR($O274="N/A",$L274="N/A"),"N/A",$O274*$L274)</f>
        <v>148</v>
      </c>
      <c r="Q274" s="458">
        <f>IF(M274="TRUE",1,0)</f>
        <v>0</v>
      </c>
      <c r="R274" s="458">
        <f>R273+Q274</f>
        <v>0</v>
      </c>
      <c r="S274" s="458">
        <f>IF(Q274=0,0,R274)</f>
        <v>0</v>
      </c>
      <c r="T274" s="458">
        <f>IF(N274=1,1,0)</f>
        <v>0</v>
      </c>
      <c r="U274" s="458">
        <f>U273+T274</f>
        <v>72</v>
      </c>
      <c r="V274" s="458">
        <f>IF(T274=0,0,U274)</f>
        <v>0</v>
      </c>
      <c r="W274" s="160"/>
    </row>
    <row r="275" ht="57" customHeight="1">
      <c r="A275" t="s" s="456">
        <f>'Questions'!$A275</f>
        <v>3378</v>
      </c>
      <c r="B275" t="s" s="456">
        <f>LEFT(A275,4)</f>
        <v>3379</v>
      </c>
      <c r="C275" t="s" s="456">
        <f>VLOOKUP($A275,'Questions'!$A$3:$L$333,2,0)&amp;""</f>
        <v>1913</v>
      </c>
      <c r="D275" t="s" s="456">
        <f>VLOOKUP($A275,'Questions'!$A$3:$L$333,11,0)&amp;""</f>
      </c>
      <c r="E275" t="s" s="456">
        <f>VLOOKUP($A275,'Questions'!$A$3:$L$333,12,0)&amp;""</f>
        <v>3348</v>
      </c>
      <c r="F275" t="s" s="456">
        <f>VLOOKUP($A275,'Privacy Analyst Evaluation'!$A$46:$K$120,3,0)&amp;""</f>
      </c>
      <c r="G275" t="s" s="456">
        <f>VLOOKUP($A275,'Privacy Analyst Evaluation'!$A$46:$K$120,7,0)&amp;""</f>
        <v>3149</v>
      </c>
      <c r="H275" t="s" s="456">
        <f>VLOOKUP($A275,'Privacy Analyst Evaluation'!$A$46:$K$120,8,0)&amp;""</f>
      </c>
      <c r="I275" t="s" s="456">
        <f>VLOOKUP($A275,'Privacy Analyst Evaluation'!$A$46:$K$120,9,0)&amp;""</f>
        <v>3165</v>
      </c>
      <c r="J275" t="s" s="456">
        <f>VLOOKUP($A275,'Privacy Analyst Evaluation'!$A$46:$K$120,10,0)&amp;""</f>
      </c>
      <c r="K275" s="457">
        <f>IF($I275="Critical Importance",20,IF($I275="Minor Importance",5,10))</f>
        <v>10</v>
      </c>
      <c r="L275" s="458">
        <f>IF($E275="Not Scored","N/A",IF(AND($D275='Auto Responses'!$J$27,$H275=""),"N/A",IF(AND($D275='Auto Responses'!$J$27,$H275='Auto Responses'!$J$7),1,IF(AND($D275='Auto Responses'!$J$27,$H275='Auto Responses'!$J$8),0,IF(OR($F275=$G275,$H275='Auto Responses'!$J$7),1,0)))))</f>
        <v>0</v>
      </c>
      <c r="M275" t="s" s="456">
        <f>VLOOKUP($A275,'Privacy Analyst Evaluation'!$A$46:$K$120,10,0)&amp;""</f>
      </c>
      <c r="N275" s="457">
        <f>IF($J275="Critical Importance",1,IF(AND($J275="",$I275="Critical Importance"),1,0))</f>
        <v>0</v>
      </c>
      <c r="O275" t="s" s="456">
        <f>IF(OR($E275="Not Scored",$F$24="No"),"N/A",IF($J275="",$K275,IF($J275="Minor Importance",5,IF($J275="Standard Importance",10,IF($J275="Critical Importance",20,0)))))</f>
        <v>148</v>
      </c>
      <c r="P275" t="s" s="456">
        <f>IF(OR($O275="N/A",$L275="N/A"),"N/A",$O275*$L275)</f>
        <v>148</v>
      </c>
      <c r="Q275" s="458">
        <f>IF(M275="TRUE",1,0)</f>
        <v>0</v>
      </c>
      <c r="R275" s="458">
        <f>R274+Q275</f>
        <v>0</v>
      </c>
      <c r="S275" s="458">
        <f>IF(Q275=0,0,R275)</f>
        <v>0</v>
      </c>
      <c r="T275" s="458">
        <f>IF(N275=1,1,0)</f>
        <v>0</v>
      </c>
      <c r="U275" s="458">
        <f>U274+T275</f>
        <v>72</v>
      </c>
      <c r="V275" s="458">
        <f>IF(T275=0,0,U275)</f>
        <v>0</v>
      </c>
      <c r="W275" s="160"/>
    </row>
    <row r="276" ht="57" customHeight="1">
      <c r="A276" t="s" s="456">
        <f>'Questions'!$A276</f>
        <v>3380</v>
      </c>
      <c r="B276" t="s" s="456">
        <f>LEFT(A276,4)</f>
        <v>3379</v>
      </c>
      <c r="C276" t="s" s="456">
        <f>VLOOKUP($A276,'Questions'!$A$3:$L$333,2,0)&amp;""</f>
        <v>1914</v>
      </c>
      <c r="D276" t="s" s="456">
        <f>VLOOKUP($A276,'Questions'!$A$3:$L$333,11,0)&amp;""</f>
      </c>
      <c r="E276" t="s" s="456">
        <f>VLOOKUP($A276,'Questions'!$A$3:$L$333,12,0)&amp;""</f>
        <v>3348</v>
      </c>
      <c r="F276" t="s" s="456">
        <f>VLOOKUP($A276,'Privacy Analyst Evaluation'!$A$46:$K$120,3,0)&amp;""</f>
      </c>
      <c r="G276" t="s" s="456">
        <f>VLOOKUP($A276,'Privacy Analyst Evaluation'!$A$46:$K$120,7,0)&amp;""</f>
        <v>3143</v>
      </c>
      <c r="H276" t="s" s="456">
        <f>VLOOKUP($A276,'Privacy Analyst Evaluation'!$A$46:$K$120,8,0)&amp;""</f>
      </c>
      <c r="I276" t="s" s="456">
        <f>VLOOKUP($A276,'Privacy Analyst Evaluation'!$A$46:$K$120,9,0)&amp;""</f>
        <v>3165</v>
      </c>
      <c r="J276" t="s" s="456">
        <f>VLOOKUP($A276,'Privacy Analyst Evaluation'!$A$46:$K$120,10,0)&amp;""</f>
      </c>
      <c r="K276" s="457">
        <f>IF($I276="Critical Importance",20,IF($I276="Minor Importance",5,10))</f>
        <v>10</v>
      </c>
      <c r="L276" s="458">
        <f>IF($E276="Not Scored","N/A",IF(AND($D276='Auto Responses'!$J$27,$H276=""),"N/A",IF(AND($D276='Auto Responses'!$J$27,$H276='Auto Responses'!$J$7),1,IF(AND($D276='Auto Responses'!$J$27,$H276='Auto Responses'!$J$8),0,IF(OR($F276=$G276,$H276='Auto Responses'!$J$7),1,0)))))</f>
        <v>0</v>
      </c>
      <c r="M276" t="s" s="456">
        <f>VLOOKUP($A276,'Privacy Analyst Evaluation'!$A$46:$K$120,10,0)&amp;""</f>
      </c>
      <c r="N276" s="457">
        <f>IF($J276="Critical Importance",1,IF(AND($J276="",$I276="Critical Importance"),1,0))</f>
        <v>0</v>
      </c>
      <c r="O276" t="s" s="456">
        <f>IF(OR($E276="Not Scored",$F$24="No"),"N/A",IF($J276="",$K276,IF($J276="Minor Importance",5,IF($J276="Standard Importance",10,IF($J276="Critical Importance",20,0)))))</f>
        <v>148</v>
      </c>
      <c r="P276" t="s" s="456">
        <f>IF(OR($O276="N/A",$L276="N/A"),"N/A",$O276*$L276)</f>
        <v>148</v>
      </c>
      <c r="Q276" s="458">
        <f>IF(M276="TRUE",1,0)</f>
        <v>0</v>
      </c>
      <c r="R276" s="458">
        <f>R275+Q276</f>
        <v>0</v>
      </c>
      <c r="S276" s="458">
        <f>IF(Q276=0,0,R276)</f>
        <v>0</v>
      </c>
      <c r="T276" s="458">
        <f>IF(N276=1,1,0)</f>
        <v>0</v>
      </c>
      <c r="U276" s="458">
        <f>U275+T276</f>
        <v>72</v>
      </c>
      <c r="V276" s="458">
        <f>IF(T276=0,0,U276)</f>
        <v>0</v>
      </c>
      <c r="W276" s="160"/>
    </row>
    <row r="277" ht="57" customHeight="1">
      <c r="A277" t="s" s="456">
        <f>'Questions'!$A277</f>
        <v>3381</v>
      </c>
      <c r="B277" t="s" s="456">
        <f>LEFT(A277,4)</f>
        <v>3379</v>
      </c>
      <c r="C277" t="s" s="456">
        <f>VLOOKUP($A277,'Questions'!$A$3:$L$333,2,0)&amp;""</f>
        <v>1915</v>
      </c>
      <c r="D277" t="s" s="456">
        <f>VLOOKUP($A277,'Questions'!$A$3:$L$333,11,0)&amp;""</f>
      </c>
      <c r="E277" t="s" s="456">
        <f>VLOOKUP($A277,'Questions'!$A$3:$L$333,12,0)&amp;""</f>
        <v>3348</v>
      </c>
      <c r="F277" t="s" s="456">
        <f>VLOOKUP($A277,'Privacy Analyst Evaluation'!$A$46:$K$120,3,0)&amp;""</f>
      </c>
      <c r="G277" t="s" s="456">
        <f>VLOOKUP($A277,'Privacy Analyst Evaluation'!$A$46:$K$120,7,0)&amp;""</f>
        <v>3143</v>
      </c>
      <c r="H277" t="s" s="456">
        <f>VLOOKUP($A277,'Privacy Analyst Evaluation'!$A$46:$K$120,8,0)&amp;""</f>
      </c>
      <c r="I277" t="s" s="456">
        <f>VLOOKUP($A277,'Privacy Analyst Evaluation'!$A$46:$K$120,9,0)&amp;""</f>
        <v>3165</v>
      </c>
      <c r="J277" t="s" s="456">
        <f>VLOOKUP($A277,'Privacy Analyst Evaluation'!$A$46:$K$120,10,0)&amp;""</f>
      </c>
      <c r="K277" s="457">
        <f>IF($I277="Critical Importance",20,IF($I277="Minor Importance",5,10))</f>
        <v>10</v>
      </c>
      <c r="L277" s="458">
        <f>IF($E277="Not Scored","N/A",IF(AND($D277='Auto Responses'!$J$27,$H277=""),"N/A",IF(AND($D277='Auto Responses'!$J$27,$H277='Auto Responses'!$J$7),1,IF(AND($D277='Auto Responses'!$J$27,$H277='Auto Responses'!$J$8),0,IF(OR($F277=$G277,$H277='Auto Responses'!$J$7),1,0)))))</f>
        <v>0</v>
      </c>
      <c r="M277" t="s" s="456">
        <f>VLOOKUP($A277,'Privacy Analyst Evaluation'!$A$46:$K$120,10,0)&amp;""</f>
      </c>
      <c r="N277" s="457">
        <f>IF($J277="Critical Importance",1,IF(AND($J277="",$I277="Critical Importance"),1,0))</f>
        <v>0</v>
      </c>
      <c r="O277" t="s" s="456">
        <f>IF(OR($E277="Not Scored",$F$24="No"),"N/A",IF($J277="",$K277,IF($J277="Minor Importance",5,IF($J277="Standard Importance",10,IF($J277="Critical Importance",20,0)))))</f>
        <v>148</v>
      </c>
      <c r="P277" t="s" s="456">
        <f>IF(OR($O277="N/A",$L277="N/A"),"N/A",$O277*$L277)</f>
        <v>148</v>
      </c>
      <c r="Q277" s="458">
        <f>IF(M277="TRUE",1,0)</f>
        <v>0</v>
      </c>
      <c r="R277" s="458">
        <f>R276+Q277</f>
        <v>0</v>
      </c>
      <c r="S277" s="458">
        <f>IF(Q277=0,0,R277)</f>
        <v>0</v>
      </c>
      <c r="T277" s="458">
        <f>IF(N277=1,1,0)</f>
        <v>0</v>
      </c>
      <c r="U277" s="458">
        <f>U276+T277</f>
        <v>72</v>
      </c>
      <c r="V277" s="458">
        <f>IF(T277=0,0,U277)</f>
        <v>0</v>
      </c>
      <c r="W277" s="160"/>
    </row>
    <row r="278" ht="57" customHeight="1">
      <c r="A278" t="s" s="456">
        <f>'Questions'!$A278</f>
        <v>3382</v>
      </c>
      <c r="B278" t="s" s="456">
        <f>LEFT(A278,4)</f>
        <v>3379</v>
      </c>
      <c r="C278" t="s" s="456">
        <f>VLOOKUP($A278,'Questions'!$A$3:$L$333,2,0)&amp;""</f>
        <v>1916</v>
      </c>
      <c r="D278" t="s" s="456">
        <f>VLOOKUP($A278,'Questions'!$A$3:$L$333,11,0)&amp;""</f>
      </c>
      <c r="E278" t="s" s="456">
        <f>VLOOKUP($A278,'Questions'!$A$3:$L$333,12,0)&amp;""</f>
        <v>3348</v>
      </c>
      <c r="F278" t="s" s="456">
        <f>VLOOKUP($A278,'Privacy Analyst Evaluation'!$A$46:$K$120,3,0)&amp;""</f>
      </c>
      <c r="G278" t="s" s="456">
        <f>VLOOKUP($A278,'Privacy Analyst Evaluation'!$A$46:$K$120,7,0)&amp;""</f>
        <v>3149</v>
      </c>
      <c r="H278" t="s" s="456">
        <f>VLOOKUP($A278,'Privacy Analyst Evaluation'!$A$46:$K$120,8,0)&amp;""</f>
      </c>
      <c r="I278" t="s" s="456">
        <f>VLOOKUP($A278,'Privacy Analyst Evaluation'!$A$46:$K$120,9,0)&amp;""</f>
        <v>3165</v>
      </c>
      <c r="J278" t="s" s="456">
        <f>VLOOKUP($A278,'Privacy Analyst Evaluation'!$A$46:$K$120,10,0)&amp;""</f>
      </c>
      <c r="K278" s="457">
        <f>IF($I278="Critical Importance",20,IF($I278="Minor Importance",5,10))</f>
        <v>10</v>
      </c>
      <c r="L278" s="458">
        <f>IF($E278="Not Scored","N/A",IF(AND($D278='Auto Responses'!$J$27,$H278=""),"N/A",IF(AND($D278='Auto Responses'!$J$27,$H278='Auto Responses'!$J$7),1,IF(AND($D278='Auto Responses'!$J$27,$H278='Auto Responses'!$J$8),0,IF(OR($F278=$G278,$H278='Auto Responses'!$J$7),1,0)))))</f>
        <v>0</v>
      </c>
      <c r="M278" t="s" s="456">
        <f>VLOOKUP($A278,'Privacy Analyst Evaluation'!$A$46:$K$120,10,0)&amp;""</f>
      </c>
      <c r="N278" s="457">
        <f>IF($J278="Critical Importance",1,IF(AND($J278="",$I278="Critical Importance"),1,0))</f>
        <v>0</v>
      </c>
      <c r="O278" t="s" s="456">
        <f>IF(OR($E278="Not Scored",$F$24="No"),"N/A",IF($J278="",$K278,IF($J278="Minor Importance",5,IF($J278="Standard Importance",10,IF($J278="Critical Importance",20,0)))))</f>
        <v>148</v>
      </c>
      <c r="P278" t="s" s="456">
        <f>IF(OR($O278="N/A",$L278="N/A"),"N/A",$O278*$L278)</f>
        <v>148</v>
      </c>
      <c r="Q278" s="458">
        <f>IF(M278="TRUE",1,0)</f>
        <v>0</v>
      </c>
      <c r="R278" s="458">
        <f>R277+Q278</f>
        <v>0</v>
      </c>
      <c r="S278" s="458">
        <f>IF(Q278=0,0,R278)</f>
        <v>0</v>
      </c>
      <c r="T278" s="458">
        <f>IF(N278=1,1,0)</f>
        <v>0</v>
      </c>
      <c r="U278" s="458">
        <f>U277+T278</f>
        <v>72</v>
      </c>
      <c r="V278" s="458">
        <f>IF(T278=0,0,U278)</f>
        <v>0</v>
      </c>
      <c r="W278" s="160"/>
    </row>
    <row r="279" ht="57" customHeight="1">
      <c r="A279" t="s" s="456">
        <f>'Questions'!$A279</f>
        <v>3383</v>
      </c>
      <c r="B279" t="s" s="456">
        <f>LEFT(A279,4)</f>
        <v>3379</v>
      </c>
      <c r="C279" t="s" s="456">
        <f>VLOOKUP($A279,'Questions'!$A$3:$L$333,2,0)&amp;""</f>
        <v>1917</v>
      </c>
      <c r="D279" t="s" s="456">
        <f>VLOOKUP($A279,'Questions'!$A$3:$L$333,11,0)&amp;""</f>
      </c>
      <c r="E279" t="s" s="456">
        <f>VLOOKUP($A279,'Questions'!$A$3:$L$333,12,0)&amp;""</f>
        <v>3348</v>
      </c>
      <c r="F279" t="s" s="456">
        <f>VLOOKUP($A279,'Privacy Analyst Evaluation'!$A$46:$K$120,3,0)&amp;""</f>
      </c>
      <c r="G279" t="s" s="456">
        <f>VLOOKUP($A279,'Privacy Analyst Evaluation'!$A$46:$K$120,7,0)&amp;""</f>
        <v>3143</v>
      </c>
      <c r="H279" t="s" s="456">
        <f>VLOOKUP($A279,'Privacy Analyst Evaluation'!$A$46:$K$120,8,0)&amp;""</f>
      </c>
      <c r="I279" t="s" s="456">
        <f>VLOOKUP($A279,'Privacy Analyst Evaluation'!$A$46:$K$120,9,0)&amp;""</f>
        <v>3165</v>
      </c>
      <c r="J279" t="s" s="456">
        <f>VLOOKUP($A279,'Privacy Analyst Evaluation'!$A$46:$K$120,10,0)&amp;""</f>
      </c>
      <c r="K279" s="457">
        <f>IF($I279="Critical Importance",20,IF($I279="Minor Importance",5,10))</f>
        <v>10</v>
      </c>
      <c r="L279" s="458">
        <f>IF($E279="Not Scored","N/A",IF(AND($D279='Auto Responses'!$J$27,$H279=""),"N/A",IF(AND($D279='Auto Responses'!$J$27,$H279='Auto Responses'!$J$7),1,IF(AND($D279='Auto Responses'!$J$27,$H279='Auto Responses'!$J$8),0,IF(OR($F279=$G279,$H279='Auto Responses'!$J$7),1,0)))))</f>
        <v>0</v>
      </c>
      <c r="M279" t="s" s="456">
        <f>VLOOKUP($A279,'Privacy Analyst Evaluation'!$A$46:$K$120,10,0)&amp;""</f>
      </c>
      <c r="N279" s="457">
        <f>IF($J279="Critical Importance",1,IF(AND($J279="",$I279="Critical Importance"),1,0))</f>
        <v>0</v>
      </c>
      <c r="O279" t="s" s="456">
        <f>IF(OR($E279="Not Scored",$F279="N/A",$F$24="No"),"N/A",IF($J279="",$K279,IF($J279="Minor Importance",5,IF($J279="Standard Importance",10,IF($J279="Critical Importance",20,0)))))</f>
        <v>148</v>
      </c>
      <c r="P279" t="s" s="456">
        <f>IF(OR($O279="N/A",$L279="N/A"),"N/A",$O279*$L279)</f>
        <v>148</v>
      </c>
      <c r="Q279" s="458">
        <f>IF(M279="TRUE",1,0)</f>
        <v>0</v>
      </c>
      <c r="R279" s="458">
        <f>R278+Q279</f>
        <v>0</v>
      </c>
      <c r="S279" s="458">
        <f>IF(Q279=0,0,R279)</f>
        <v>0</v>
      </c>
      <c r="T279" s="458">
        <f>IF(N279=1,1,0)</f>
        <v>0</v>
      </c>
      <c r="U279" s="458">
        <f>U278+T279</f>
        <v>72</v>
      </c>
      <c r="V279" s="458">
        <f>IF(T279=0,0,U279)</f>
        <v>0</v>
      </c>
      <c r="W279" s="160"/>
    </row>
    <row r="280" ht="57" customHeight="1">
      <c r="A280" t="s" s="456">
        <f>'Questions'!$A280</f>
        <v>3384</v>
      </c>
      <c r="B280" t="s" s="456">
        <f>LEFT(A280,4)</f>
        <v>3385</v>
      </c>
      <c r="C280" t="s" s="456">
        <f>VLOOKUP($A280,'Questions'!$A$3:$L$333,2,0)&amp;""</f>
        <v>1918</v>
      </c>
      <c r="D280" t="s" s="456">
        <f>VLOOKUP($A280,'Questions'!$A$3:$L$333,11,0)&amp;""</f>
      </c>
      <c r="E280" t="s" s="456">
        <f>VLOOKUP($A280,'Questions'!$A$3:$L$333,12,0)&amp;""</f>
        <v>3348</v>
      </c>
      <c r="F280" t="s" s="456">
        <f>VLOOKUP($A280,'Privacy Analyst Evaluation'!$A$46:$K$120,3,0)&amp;""</f>
      </c>
      <c r="G280" t="s" s="456">
        <f>VLOOKUP($A280,'Privacy Analyst Evaluation'!$A$46:$K$120,7,0)&amp;""</f>
        <v>3143</v>
      </c>
      <c r="H280" t="s" s="456">
        <f>VLOOKUP($A280,'Privacy Analyst Evaluation'!$A$46:$K$120,8,0)&amp;""</f>
      </c>
      <c r="I280" t="s" s="456">
        <f>VLOOKUP($A280,'Privacy Analyst Evaluation'!$A$46:$K$120,9,0)&amp;""</f>
        <v>3165</v>
      </c>
      <c r="J280" t="s" s="456">
        <f>VLOOKUP($A280,'Privacy Analyst Evaluation'!$A$46:$K$120,10,0)&amp;""</f>
      </c>
      <c r="K280" s="457">
        <f>IF($I280="Critical Importance",20,IF($I280="Minor Importance",5,10))</f>
        <v>10</v>
      </c>
      <c r="L280" s="458">
        <f>IF($E280="Not Scored","N/A",IF(AND($D280='Auto Responses'!$J$27,$H280=""),"N/A",IF(AND($D280='Auto Responses'!$J$27,$H280='Auto Responses'!$J$7),1,IF(AND($D280='Auto Responses'!$J$27,$H280='Auto Responses'!$J$8),0,IF(OR($F280=$G280,$H280='Auto Responses'!$J$7),1,0)))))</f>
        <v>0</v>
      </c>
      <c r="M280" t="s" s="456">
        <f>VLOOKUP($A280,'Privacy Analyst Evaluation'!$A$46:$K$120,10,0)&amp;""</f>
      </c>
      <c r="N280" s="457">
        <f>IF($J280="Critical Importance",1,IF(AND($J280="",$I280="Critical Importance"),1,0))</f>
        <v>0</v>
      </c>
      <c r="O280" t="s" s="456">
        <f>IF(OR($E280="Not Scored",$F$24="No"),"N/A",IF($J280="",$K280,IF($J280="Minor Importance",5,IF($J280="Standard Importance",10,IF($J280="Critical Importance",20,0)))))</f>
        <v>148</v>
      </c>
      <c r="P280" t="s" s="456">
        <f>IF(OR($O280="N/A",$L280="N/A"),"N/A",$O280*$L280)</f>
        <v>148</v>
      </c>
      <c r="Q280" s="458">
        <f>IF(M280="TRUE",1,0)</f>
        <v>0</v>
      </c>
      <c r="R280" s="458">
        <f>R279+Q280</f>
        <v>0</v>
      </c>
      <c r="S280" s="458">
        <f>IF(Q280=0,0,R280)</f>
        <v>0</v>
      </c>
      <c r="T280" s="458">
        <f>IF(N280=1,1,0)</f>
        <v>0</v>
      </c>
      <c r="U280" s="458">
        <f>U279+T280</f>
        <v>72</v>
      </c>
      <c r="V280" s="458">
        <f>IF(T280=0,0,U280)</f>
        <v>0</v>
      </c>
      <c r="W280" s="160"/>
    </row>
    <row r="281" ht="57" customHeight="1">
      <c r="A281" t="s" s="456">
        <f>'Questions'!$A281</f>
        <v>3386</v>
      </c>
      <c r="B281" t="s" s="456">
        <f>LEFT(A281,4)</f>
        <v>3385</v>
      </c>
      <c r="C281" t="s" s="456">
        <f>VLOOKUP($A281,'Questions'!$A$3:$L$333,2,0)&amp;""</f>
        <v>1919</v>
      </c>
      <c r="D281" t="s" s="456">
        <f>VLOOKUP($A281,'Questions'!$A$3:$L$333,11,0)&amp;""</f>
      </c>
      <c r="E281" t="s" s="456">
        <f>VLOOKUP($A281,'Questions'!$A$3:$L$333,12,0)&amp;""</f>
        <v>3348</v>
      </c>
      <c r="F281" t="s" s="456">
        <f>VLOOKUP($A281,'Privacy Analyst Evaluation'!$A$46:$K$120,3,0)&amp;""</f>
      </c>
      <c r="G281" t="s" s="456">
        <f>VLOOKUP($A281,'Privacy Analyst Evaluation'!$A$46:$K$120,7,0)&amp;""</f>
        <v>3143</v>
      </c>
      <c r="H281" t="s" s="456">
        <f>VLOOKUP($A281,'Privacy Analyst Evaluation'!$A$46:$K$120,8,0)&amp;""</f>
      </c>
      <c r="I281" t="s" s="456">
        <f>VLOOKUP($A281,'Privacy Analyst Evaluation'!$A$46:$K$120,9,0)&amp;""</f>
        <v>3165</v>
      </c>
      <c r="J281" t="s" s="456">
        <f>VLOOKUP($A281,'Privacy Analyst Evaluation'!$A$46:$K$120,10,0)&amp;""</f>
      </c>
      <c r="K281" s="457">
        <f>IF($I281="Critical Importance",20,IF($I281="Minor Importance",5,10))</f>
        <v>10</v>
      </c>
      <c r="L281" s="458">
        <f>IF($E281="Not Scored","N/A",IF(AND($D281='Auto Responses'!$J$27,$H281=""),"N/A",IF(AND($D281='Auto Responses'!$J$27,$H281='Auto Responses'!$J$7),1,IF(AND($D281='Auto Responses'!$J$27,$H281='Auto Responses'!$J$8),0,IF(OR($F281=$G281,$H281='Auto Responses'!$J$7),1,0)))))</f>
        <v>0</v>
      </c>
      <c r="M281" t="s" s="456">
        <f>VLOOKUP($A281,'Privacy Analyst Evaluation'!$A$46:$K$120,10,0)&amp;""</f>
      </c>
      <c r="N281" s="457">
        <f>IF($J281="Critical Importance",1,IF(AND($J281="",$I281="Critical Importance"),1,0))</f>
        <v>0</v>
      </c>
      <c r="O281" t="s" s="456">
        <f>IF(OR($E281="Not Scored",$F$24="No"),"N/A",IF($J281="",$K281,IF($J281="Minor Importance",5,IF($J281="Standard Importance",10,IF($J281="Critical Importance",20,0)))))</f>
        <v>148</v>
      </c>
      <c r="P281" t="s" s="456">
        <f>IF(OR($O281="N/A",$L281="N/A"),"N/A",$O281*$L281)</f>
        <v>148</v>
      </c>
      <c r="Q281" s="458">
        <f>IF(M281="TRUE",1,0)</f>
        <v>0</v>
      </c>
      <c r="R281" s="458">
        <f>R280+Q281</f>
        <v>0</v>
      </c>
      <c r="S281" s="458">
        <f>IF(Q281=0,0,R281)</f>
        <v>0</v>
      </c>
      <c r="T281" s="458">
        <f>IF(N281=1,1,0)</f>
        <v>0</v>
      </c>
      <c r="U281" s="458">
        <f>U280+T281</f>
        <v>72</v>
      </c>
      <c r="V281" s="458">
        <f>IF(T281=0,0,U281)</f>
        <v>0</v>
      </c>
      <c r="W281" s="160"/>
    </row>
    <row r="282" ht="57" customHeight="1">
      <c r="A282" t="s" s="456">
        <f>'Questions'!$A282</f>
        <v>3387</v>
      </c>
      <c r="B282" t="s" s="456">
        <f>LEFT(A282,4)</f>
        <v>3385</v>
      </c>
      <c r="C282" t="s" s="456">
        <f>VLOOKUP($A282,'Questions'!$A$3:$L$333,2,0)&amp;""</f>
        <v>1920</v>
      </c>
      <c r="D282" t="s" s="456">
        <f>VLOOKUP($A282,'Questions'!$A$3:$L$333,11,0)&amp;""</f>
      </c>
      <c r="E282" t="s" s="456">
        <f>VLOOKUP($A282,'Questions'!$A$3:$L$333,12,0)&amp;""</f>
        <v>3348</v>
      </c>
      <c r="F282" t="s" s="456">
        <f>VLOOKUP($A282,'Privacy Analyst Evaluation'!$A$46:$K$120,3,0)&amp;""</f>
      </c>
      <c r="G282" t="s" s="456">
        <f>VLOOKUP($A282,'Privacy Analyst Evaluation'!$A$46:$K$120,7,0)&amp;""</f>
        <v>3143</v>
      </c>
      <c r="H282" t="s" s="456">
        <f>VLOOKUP($A282,'Privacy Analyst Evaluation'!$A$46:$K$120,8,0)&amp;""</f>
      </c>
      <c r="I282" t="s" s="456">
        <f>VLOOKUP($A282,'Privacy Analyst Evaluation'!$A$46:$K$120,9,0)&amp;""</f>
        <v>3165</v>
      </c>
      <c r="J282" t="s" s="456">
        <f>VLOOKUP($A282,'Privacy Analyst Evaluation'!$A$46:$K$120,10,0)&amp;""</f>
      </c>
      <c r="K282" s="457">
        <f>IF($I282="Critical Importance",20,IF($I282="Minor Importance",5,10))</f>
        <v>10</v>
      </c>
      <c r="L282" s="458">
        <f>IF($E282="Not Scored","N/A",IF(AND($D282='Auto Responses'!$J$27,$H282=""),"N/A",IF(AND($D282='Auto Responses'!$J$27,$H282='Auto Responses'!$J$7),1,IF(AND($D282='Auto Responses'!$J$27,$H282='Auto Responses'!$J$8),0,IF(OR($F282=$G282,$H282='Auto Responses'!$J$7),1,0)))))</f>
        <v>0</v>
      </c>
      <c r="M282" t="s" s="456">
        <f>VLOOKUP($A282,'Privacy Analyst Evaluation'!$A$46:$K$120,10,0)&amp;""</f>
      </c>
      <c r="N282" s="457">
        <f>IF($J282="Critical Importance",1,IF(AND($J282="",$I282="Critical Importance"),1,0))</f>
        <v>0</v>
      </c>
      <c r="O282" t="s" s="456">
        <f>IF(OR($E282="Not Scored",$F282="N/A",$F$24="No"),"N/A",IF($J282="",$K282,IF($J282="Minor Importance",5,IF($J282="Standard Importance",10,IF($J282="Critical Importance",20,0)))))</f>
        <v>148</v>
      </c>
      <c r="P282" t="s" s="456">
        <f>IF(OR($O282="N/A",$L282="N/A"),"N/A",$O282*$L282)</f>
        <v>148</v>
      </c>
      <c r="Q282" s="458">
        <f>IF(M282="TRUE",1,0)</f>
        <v>0</v>
      </c>
      <c r="R282" s="458">
        <f>R281+Q282</f>
        <v>0</v>
      </c>
      <c r="S282" s="458">
        <f>IF(Q282=0,0,R282)</f>
        <v>0</v>
      </c>
      <c r="T282" s="458">
        <f>IF(N282=1,1,0)</f>
        <v>0</v>
      </c>
      <c r="U282" s="458">
        <f>U281+T282</f>
        <v>72</v>
      </c>
      <c r="V282" s="458">
        <f>IF(T282=0,0,U282)</f>
        <v>0</v>
      </c>
      <c r="W282" s="160"/>
    </row>
    <row r="283" ht="57" customHeight="1">
      <c r="A283" t="s" s="456">
        <f>'Questions'!$A283</f>
        <v>3388</v>
      </c>
      <c r="B283" t="s" s="456">
        <f>LEFT(A283,4)</f>
        <v>3385</v>
      </c>
      <c r="C283" t="s" s="456">
        <f>VLOOKUP($A283,'Questions'!$A$3:$L$333,2,0)&amp;""</f>
        <v>1921</v>
      </c>
      <c r="D283" t="s" s="456">
        <f>VLOOKUP($A283,'Questions'!$A$3:$L$333,11,0)&amp;""</f>
      </c>
      <c r="E283" t="s" s="456">
        <f>VLOOKUP($A283,'Questions'!$A$3:$L$333,12,0)&amp;""</f>
        <v>3348</v>
      </c>
      <c r="F283" t="s" s="456">
        <f>VLOOKUP($A283,'Privacy Analyst Evaluation'!$A$46:$K$120,3,0)&amp;""</f>
      </c>
      <c r="G283" t="s" s="456">
        <f>VLOOKUP($A283,'Privacy Analyst Evaluation'!$A$46:$K$120,7,0)&amp;""</f>
        <v>3143</v>
      </c>
      <c r="H283" t="s" s="456">
        <f>VLOOKUP($A283,'Privacy Analyst Evaluation'!$A$46:$K$120,8,0)&amp;""</f>
      </c>
      <c r="I283" t="s" s="456">
        <f>VLOOKUP($A283,'Privacy Analyst Evaluation'!$A$46:$K$120,9,0)&amp;""</f>
        <v>3165</v>
      </c>
      <c r="J283" t="s" s="456">
        <f>VLOOKUP($A283,'Privacy Analyst Evaluation'!$A$46:$K$120,10,0)&amp;""</f>
      </c>
      <c r="K283" s="457">
        <f>IF($I283="Critical Importance",20,IF($I283="Minor Importance",5,10))</f>
        <v>10</v>
      </c>
      <c r="L283" s="458">
        <f>IF($E283="Not Scored","N/A",IF(AND($D283='Auto Responses'!$J$27,$H283=""),"N/A",IF(AND($D283='Auto Responses'!$J$27,$H283='Auto Responses'!$J$7),1,IF(AND($D283='Auto Responses'!$J$27,$H283='Auto Responses'!$J$8),0,IF(OR($F283=$G283,$H283='Auto Responses'!$J$7),1,0)))))</f>
        <v>0</v>
      </c>
      <c r="M283" t="s" s="456">
        <f>VLOOKUP($A283,'Privacy Analyst Evaluation'!$A$46:$K$120,10,0)&amp;""</f>
      </c>
      <c r="N283" s="457">
        <f>IF($J283="Critical Importance",1,IF(AND($J283="",$I283="Critical Importance"),1,0))</f>
        <v>0</v>
      </c>
      <c r="O283" t="s" s="456">
        <f>IF(OR($E283="Not Scored",$F283="N/A",$F$24="No"),"N/A",IF($J283="",$K283,IF($J283="Minor Importance",5,IF($J283="Standard Importance",10,IF($J283="Critical Importance",20,0)))))</f>
        <v>148</v>
      </c>
      <c r="P283" t="s" s="456">
        <f>IF(OR($O283="N/A",$L283="N/A"),"N/A",$O283*$L283)</f>
        <v>148</v>
      </c>
      <c r="Q283" s="458">
        <f>IF(M283="TRUE",1,0)</f>
        <v>0</v>
      </c>
      <c r="R283" s="458">
        <f>R282+Q283</f>
        <v>0</v>
      </c>
      <c r="S283" s="458">
        <f>IF(Q283=0,0,R283)</f>
        <v>0</v>
      </c>
      <c r="T283" s="458">
        <f>IF(N283=1,1,0)</f>
        <v>0</v>
      </c>
      <c r="U283" s="458">
        <f>U282+T283</f>
        <v>72</v>
      </c>
      <c r="V283" s="458">
        <f>IF(T283=0,0,U283)</f>
        <v>0</v>
      </c>
      <c r="W283" s="160"/>
    </row>
    <row r="284" ht="57" customHeight="1">
      <c r="A284" t="s" s="456">
        <f>'Questions'!$A284</f>
        <v>3389</v>
      </c>
      <c r="B284" t="s" s="456">
        <f>LEFT(A284,4)</f>
        <v>3385</v>
      </c>
      <c r="C284" t="s" s="456">
        <f>VLOOKUP($A284,'Questions'!$A$3:$L$333,2,0)&amp;""</f>
        <v>1922</v>
      </c>
      <c r="D284" t="s" s="456">
        <f>VLOOKUP($A284,'Questions'!$A$3:$L$333,11,0)&amp;""</f>
      </c>
      <c r="E284" t="s" s="456">
        <f>VLOOKUP($A284,'Questions'!$A$3:$L$333,12,0)&amp;""</f>
        <v>3348</v>
      </c>
      <c r="F284" t="s" s="456">
        <f>VLOOKUP($A284,'Privacy Analyst Evaluation'!$A$46:$K$120,3,0)&amp;""</f>
      </c>
      <c r="G284" t="s" s="456">
        <f>VLOOKUP($A284,'Privacy Analyst Evaluation'!$A$46:$K$120,7,0)&amp;""</f>
        <v>3143</v>
      </c>
      <c r="H284" t="s" s="456">
        <f>VLOOKUP($A284,'Privacy Analyst Evaluation'!$A$46:$K$120,8,0)&amp;""</f>
      </c>
      <c r="I284" t="s" s="456">
        <f>VLOOKUP($A284,'Privacy Analyst Evaluation'!$A$46:$K$120,9,0)&amp;""</f>
        <v>3165</v>
      </c>
      <c r="J284" t="s" s="456">
        <f>VLOOKUP($A284,'Privacy Analyst Evaluation'!$A$46:$K$120,10,0)&amp;""</f>
      </c>
      <c r="K284" s="457">
        <f>IF($I284="Critical Importance",20,IF($I284="Minor Importance",5,10))</f>
        <v>10</v>
      </c>
      <c r="L284" s="458">
        <f>IF($E284="Not Scored","N/A",IF(AND($D284='Auto Responses'!$J$27,$H284=""),"N/A",IF(AND($D284='Auto Responses'!$J$27,$H284='Auto Responses'!$J$7),1,IF(AND($D284='Auto Responses'!$J$27,$H284='Auto Responses'!$J$8),0,IF(OR($F284=$G284,$H284='Auto Responses'!$J$7),1,0)))))</f>
        <v>0</v>
      </c>
      <c r="M284" t="s" s="456">
        <f>VLOOKUP($A284,'Privacy Analyst Evaluation'!$A$46:$K$120,10,0)&amp;""</f>
      </c>
      <c r="N284" s="457">
        <f>IF($J284="Critical Importance",1,IF(AND($J284="",$I284="Critical Importance"),1,0))</f>
        <v>0</v>
      </c>
      <c r="O284" t="s" s="456">
        <f>IF(OR($E284="Not Scored",$F284="N/A",$F$24="No"),"N/A",IF($J284="",$K284,IF($J284="Minor Importance",5,IF($J284="Standard Importance",10,IF($J284="Critical Importance",20,0)))))</f>
        <v>148</v>
      </c>
      <c r="P284" t="s" s="456">
        <f>IF(OR($O284="N/A",$L284="N/A"),"N/A",$O284*$L284)</f>
        <v>148</v>
      </c>
      <c r="Q284" s="458">
        <f>IF(M284="TRUE",1,0)</f>
        <v>0</v>
      </c>
      <c r="R284" s="458">
        <f>R283+Q284</f>
        <v>0</v>
      </c>
      <c r="S284" s="458">
        <f>IF(Q284=0,0,R284)</f>
        <v>0</v>
      </c>
      <c r="T284" s="458">
        <f>IF(N284=1,1,0)</f>
        <v>0</v>
      </c>
      <c r="U284" s="458">
        <f>U283+T284</f>
        <v>72</v>
      </c>
      <c r="V284" s="458">
        <f>IF(T284=0,0,U284)</f>
        <v>0</v>
      </c>
      <c r="W284" s="160"/>
    </row>
    <row r="285" ht="57" customHeight="1">
      <c r="A285" t="s" s="456">
        <f>'Questions'!$A285</f>
        <v>3390</v>
      </c>
      <c r="B285" t="s" s="456">
        <f>LEFT(A285,4)</f>
        <v>3385</v>
      </c>
      <c r="C285" t="s" s="456">
        <f>VLOOKUP($A285,'Questions'!$A$3:$L$333,2,0)&amp;""</f>
        <v>1923</v>
      </c>
      <c r="D285" t="s" s="456">
        <f>VLOOKUP($A285,'Questions'!$A$3:$L$333,11,0)&amp;""</f>
      </c>
      <c r="E285" t="s" s="456">
        <f>VLOOKUP($A285,'Questions'!$A$3:$L$333,12,0)&amp;""</f>
        <v>3348</v>
      </c>
      <c r="F285" t="s" s="456">
        <f>VLOOKUP($A285,'Privacy Analyst Evaluation'!$A$46:$K$120,3,0)&amp;""</f>
      </c>
      <c r="G285" t="s" s="456">
        <f>VLOOKUP($A285,'Privacy Analyst Evaluation'!$A$46:$K$120,7,0)&amp;""</f>
        <v>3143</v>
      </c>
      <c r="H285" t="s" s="456">
        <f>VLOOKUP($A285,'Privacy Analyst Evaluation'!$A$46:$K$120,8,0)&amp;""</f>
      </c>
      <c r="I285" t="s" s="456">
        <f>VLOOKUP($A285,'Privacy Analyst Evaluation'!$A$46:$K$120,9,0)&amp;""</f>
        <v>3165</v>
      </c>
      <c r="J285" t="s" s="456">
        <f>VLOOKUP($A285,'Privacy Analyst Evaluation'!$A$46:$K$120,10,0)&amp;""</f>
      </c>
      <c r="K285" s="457">
        <f>IF($I285="Critical Importance",20,IF($I285="Minor Importance",5,10))</f>
        <v>10</v>
      </c>
      <c r="L285" s="458">
        <f>IF($E285="Not Scored","N/A",IF(AND($D285='Auto Responses'!$J$27,$H285=""),"N/A",IF(AND($D285='Auto Responses'!$J$27,$H285='Auto Responses'!$J$7),1,IF(AND($D285='Auto Responses'!$J$27,$H285='Auto Responses'!$J$8),0,IF(OR($F285=$G285,$H285='Auto Responses'!$J$7),1,0)))))</f>
        <v>0</v>
      </c>
      <c r="M285" t="s" s="456">
        <f>VLOOKUP($A285,'Privacy Analyst Evaluation'!$A$46:$K$120,10,0)&amp;""</f>
      </c>
      <c r="N285" s="457">
        <f>IF($J285="Critical Importance",1,IF(AND($J285="",$I285="Critical Importance"),1,0))</f>
        <v>0</v>
      </c>
      <c r="O285" t="s" s="456">
        <f>IF(OR($E285="Not Scored",$F285="N/A",$F$24="No"),"N/A",IF($J285="",$K285,IF($J285="Minor Importance",5,IF($J285="Standard Importance",10,IF($J285="Critical Importance",20,0)))))</f>
        <v>148</v>
      </c>
      <c r="P285" t="s" s="456">
        <f>IF(OR($O285="N/A",$L285="N/A"),"N/A",$O285*$L285)</f>
        <v>148</v>
      </c>
      <c r="Q285" s="458">
        <f>IF(M285="TRUE",1,0)</f>
        <v>0</v>
      </c>
      <c r="R285" s="458">
        <f>R284+Q285</f>
        <v>0</v>
      </c>
      <c r="S285" s="458">
        <f>IF(Q285=0,0,R285)</f>
        <v>0</v>
      </c>
      <c r="T285" s="458">
        <f>IF(N285=1,1,0)</f>
        <v>0</v>
      </c>
      <c r="U285" s="458">
        <f>U284+T285</f>
        <v>72</v>
      </c>
      <c r="V285" s="458">
        <f>IF(T285=0,0,U285)</f>
        <v>0</v>
      </c>
      <c r="W285" s="160"/>
    </row>
    <row r="286" ht="57" customHeight="1">
      <c r="A286" t="s" s="456">
        <f>'Questions'!$A286</f>
        <v>3391</v>
      </c>
      <c r="B286" t="s" s="456">
        <f>LEFT(A286,4)</f>
        <v>3385</v>
      </c>
      <c r="C286" t="s" s="456">
        <f>VLOOKUP($A286,'Questions'!$A$3:$L$333,2,0)&amp;""</f>
        <v>1924</v>
      </c>
      <c r="D286" t="s" s="456">
        <f>VLOOKUP($A286,'Questions'!$A$3:$L$333,11,0)&amp;""</f>
      </c>
      <c r="E286" t="s" s="456">
        <f>VLOOKUP($A286,'Questions'!$A$3:$L$333,12,0)&amp;""</f>
        <v>3348</v>
      </c>
      <c r="F286" t="s" s="456">
        <f>VLOOKUP($A286,'Privacy Analyst Evaluation'!$A$46:$K$120,3,0)&amp;""</f>
      </c>
      <c r="G286" t="s" s="456">
        <f>VLOOKUP($A286,'Privacy Analyst Evaluation'!$A$46:$K$120,7,0)&amp;""</f>
        <v>3143</v>
      </c>
      <c r="H286" t="s" s="456">
        <f>VLOOKUP($A286,'Privacy Analyst Evaluation'!$A$46:$K$120,8,0)&amp;""</f>
      </c>
      <c r="I286" t="s" s="456">
        <f>VLOOKUP($A286,'Privacy Analyst Evaluation'!$A$46:$K$120,9,0)&amp;""</f>
        <v>3165</v>
      </c>
      <c r="J286" t="s" s="456">
        <f>VLOOKUP($A286,'Privacy Analyst Evaluation'!$A$46:$K$120,10,0)&amp;""</f>
      </c>
      <c r="K286" s="457">
        <f>IF($I286="Critical Importance",20,IF($I286="Minor Importance",5,10))</f>
        <v>10</v>
      </c>
      <c r="L286" s="458">
        <f>IF($E286="Not Scored","N/A",IF(AND($D286='Auto Responses'!$J$27,$H286=""),"N/A",IF(AND($D286='Auto Responses'!$J$27,$H286='Auto Responses'!$J$7),1,IF(AND($D286='Auto Responses'!$J$27,$H286='Auto Responses'!$J$8),0,IF(OR($F286=$G286,$H286='Auto Responses'!$J$7),1,0)))))</f>
        <v>0</v>
      </c>
      <c r="M286" t="s" s="456">
        <f>VLOOKUP($A286,'Privacy Analyst Evaluation'!$A$46:$K$120,10,0)&amp;""</f>
      </c>
      <c r="N286" s="457">
        <f>IF($J286="Critical Importance",1,IF(AND($J286="",$I286="Critical Importance"),1,0))</f>
        <v>0</v>
      </c>
      <c r="O286" t="s" s="456">
        <f>IF(OR($E286="Not Scored",$F286="N/A",$F$24="No"),"N/A",IF($J286="",$K286,IF($J286="Minor Importance",5,IF($J286="Standard Importance",10,IF($J286="Critical Importance",20,0)))))</f>
        <v>148</v>
      </c>
      <c r="P286" t="s" s="456">
        <f>IF(OR($O286="N/A",$L286="N/A"),"N/A",$O286*$L286)</f>
        <v>148</v>
      </c>
      <c r="Q286" s="458">
        <f>IF(M286="TRUE",1,0)</f>
        <v>0</v>
      </c>
      <c r="R286" s="458">
        <f>R285+Q286</f>
        <v>0</v>
      </c>
      <c r="S286" s="458">
        <f>IF(Q286=0,0,R286)</f>
        <v>0</v>
      </c>
      <c r="T286" s="458">
        <f>IF(N286=1,1,0)</f>
        <v>0</v>
      </c>
      <c r="U286" s="458">
        <f>U285+T286</f>
        <v>72</v>
      </c>
      <c r="V286" s="458">
        <f>IF(T286=0,0,U286)</f>
        <v>0</v>
      </c>
      <c r="W286" s="160"/>
    </row>
    <row r="287" ht="57" customHeight="1">
      <c r="A287" t="s" s="456">
        <f>'Questions'!$A287</f>
        <v>3392</v>
      </c>
      <c r="B287" t="s" s="456">
        <f>LEFT(A287,4)</f>
        <v>3385</v>
      </c>
      <c r="C287" t="s" s="456">
        <f>VLOOKUP($A287,'Questions'!$A$3:$L$333,2,0)&amp;""</f>
        <v>1925</v>
      </c>
      <c r="D287" t="s" s="456">
        <f>VLOOKUP($A287,'Questions'!$A$3:$L$333,11,0)&amp;""</f>
      </c>
      <c r="E287" t="s" s="456">
        <f>VLOOKUP($A287,'Questions'!$A$3:$L$333,12,0)&amp;""</f>
        <v>3348</v>
      </c>
      <c r="F287" t="s" s="456">
        <f>VLOOKUP($A287,'Privacy Analyst Evaluation'!$A$46:$K$120,3,0)&amp;""</f>
      </c>
      <c r="G287" t="s" s="456">
        <f>VLOOKUP($A287,'Privacy Analyst Evaluation'!$A$46:$K$120,7,0)&amp;""</f>
        <v>3143</v>
      </c>
      <c r="H287" t="s" s="456">
        <f>VLOOKUP($A287,'Privacy Analyst Evaluation'!$A$46:$K$120,8,0)&amp;""</f>
      </c>
      <c r="I287" t="s" s="456">
        <f>VLOOKUP($A287,'Privacy Analyst Evaluation'!$A$46:$K$120,9,0)&amp;""</f>
        <v>3165</v>
      </c>
      <c r="J287" t="s" s="456">
        <f>VLOOKUP($A287,'Privacy Analyst Evaluation'!$A$46:$K$120,10,0)&amp;""</f>
      </c>
      <c r="K287" s="457">
        <f>IF($I287="Critical Importance",20,IF($I287="Minor Importance",5,10))</f>
        <v>10</v>
      </c>
      <c r="L287" s="458">
        <f>IF($E287="Not Scored","N/A",IF(AND($D287='Auto Responses'!$J$27,$H287=""),"N/A",IF(AND($D287='Auto Responses'!$J$27,$H287='Auto Responses'!$J$7),1,IF(AND($D287='Auto Responses'!$J$27,$H287='Auto Responses'!$J$8),0,IF(OR($F287=$G287,$H287='Auto Responses'!$J$7),1,0)))))</f>
        <v>0</v>
      </c>
      <c r="M287" t="s" s="456">
        <f>VLOOKUP($A287,'Privacy Analyst Evaluation'!$A$46:$K$120,10,0)&amp;""</f>
      </c>
      <c r="N287" s="457">
        <f>IF($J287="Critical Importance",1,IF(AND($J287="",$I287="Critical Importance"),1,0))</f>
        <v>0</v>
      </c>
      <c r="O287" t="s" s="456">
        <f>IF(OR($E287="Not Scored",$F287="N/A",$F$24="No"),"N/A",IF($J287="",$K287,IF($J287="Minor Importance",5,IF($J287="Standard Importance",10,IF($J287="Critical Importance",20,0)))))</f>
        <v>148</v>
      </c>
      <c r="P287" t="s" s="456">
        <f>IF(OR($O287="N/A",$L287="N/A"),"N/A",$O287*$L287)</f>
        <v>148</v>
      </c>
      <c r="Q287" s="458">
        <f>IF(M287="TRUE",1,0)</f>
        <v>0</v>
      </c>
      <c r="R287" s="458">
        <f>R286+Q287</f>
        <v>0</v>
      </c>
      <c r="S287" s="458">
        <f>IF(Q287=0,0,R287)</f>
        <v>0</v>
      </c>
      <c r="T287" s="458">
        <f>IF(N287=1,1,0)</f>
        <v>0</v>
      </c>
      <c r="U287" s="458">
        <f>U286+T287</f>
        <v>72</v>
      </c>
      <c r="V287" s="458">
        <f>IF(T287=0,0,U287)</f>
        <v>0</v>
      </c>
      <c r="W287" s="160"/>
    </row>
    <row r="288" ht="57" customHeight="1">
      <c r="A288" t="s" s="456">
        <f>'Questions'!$A288</f>
        <v>3393</v>
      </c>
      <c r="B288" t="s" s="456">
        <f>LEFT(A288,4)</f>
        <v>3385</v>
      </c>
      <c r="C288" t="s" s="456">
        <f>VLOOKUP($A288,'Questions'!$A$3:$L$333,2,0)&amp;""</f>
        <v>1926</v>
      </c>
      <c r="D288" t="s" s="456">
        <f>VLOOKUP($A288,'Questions'!$A$3:$L$333,11,0)&amp;""</f>
      </c>
      <c r="E288" t="s" s="456">
        <f>VLOOKUP($A288,'Questions'!$A$3:$L$333,12,0)&amp;""</f>
        <v>3348</v>
      </c>
      <c r="F288" t="s" s="456">
        <f>VLOOKUP($A288,'Privacy Analyst Evaluation'!$A$46:$K$120,3,0)&amp;""</f>
      </c>
      <c r="G288" t="s" s="456">
        <f>VLOOKUP($A288,'Privacy Analyst Evaluation'!$A$46:$K$120,7,0)&amp;""</f>
        <v>3143</v>
      </c>
      <c r="H288" t="s" s="456">
        <f>VLOOKUP($A288,'Privacy Analyst Evaluation'!$A$46:$K$120,8,0)&amp;""</f>
      </c>
      <c r="I288" t="s" s="456">
        <f>VLOOKUP($A288,'Privacy Analyst Evaluation'!$A$46:$K$120,9,0)&amp;""</f>
        <v>3165</v>
      </c>
      <c r="J288" t="s" s="456">
        <f>VLOOKUP($A288,'Privacy Analyst Evaluation'!$A$46:$K$120,10,0)&amp;""</f>
      </c>
      <c r="K288" s="457">
        <f>IF($I288="Critical Importance",20,IF($I288="Minor Importance",5,10))</f>
        <v>10</v>
      </c>
      <c r="L288" s="458">
        <f>IF($E288="Not Scored","N/A",IF(AND($D288='Auto Responses'!$J$27,$H288=""),"N/A",IF(AND($D288='Auto Responses'!$J$27,$H288='Auto Responses'!$J$7),1,IF(AND($D288='Auto Responses'!$J$27,$H288='Auto Responses'!$J$8),0,IF(OR($F288=$G288,$H288='Auto Responses'!$J$7),1,0)))))</f>
        <v>0</v>
      </c>
      <c r="M288" t="s" s="456">
        <f>VLOOKUP($A288,'Privacy Analyst Evaluation'!$A$46:$K$120,10,0)&amp;""</f>
      </c>
      <c r="N288" s="457">
        <f>IF($J288="Critical Importance",1,IF(AND($J288="",$I288="Critical Importance"),1,0))</f>
        <v>0</v>
      </c>
      <c r="O288" t="s" s="456">
        <f>IF(OR($E288="Not Scored",$F288="N/A",$F$24="No"),"N/A",IF($J288="",$K288,IF($J288="Minor Importance",5,IF($J288="Standard Importance",10,IF($J288="Critical Importance",20,0)))))</f>
        <v>148</v>
      </c>
      <c r="P288" t="s" s="456">
        <f>IF(OR($O288="N/A",$L288="N/A"),"N/A",$O288*$L288)</f>
        <v>148</v>
      </c>
      <c r="Q288" s="458">
        <f>IF(M288="TRUE",1,0)</f>
        <v>0</v>
      </c>
      <c r="R288" s="458">
        <f>R287+Q288</f>
        <v>0</v>
      </c>
      <c r="S288" s="458">
        <f>IF(Q288=0,0,R288)</f>
        <v>0</v>
      </c>
      <c r="T288" s="458">
        <f>IF(N288=1,1,0)</f>
        <v>0</v>
      </c>
      <c r="U288" s="458">
        <f>U287+T288</f>
        <v>72</v>
      </c>
      <c r="V288" s="458">
        <f>IF(T288=0,0,U288)</f>
        <v>0</v>
      </c>
      <c r="W288" s="160"/>
    </row>
    <row r="289" ht="57" customHeight="1">
      <c r="A289" t="s" s="456">
        <f>'Questions'!$A289</f>
        <v>3394</v>
      </c>
      <c r="B289" t="s" s="456">
        <f>LEFT(A289,4)</f>
        <v>3385</v>
      </c>
      <c r="C289" t="s" s="456">
        <f>VLOOKUP($A289,'Questions'!$A$3:$L$333,2,0)&amp;""</f>
        <v>1927</v>
      </c>
      <c r="D289" t="s" s="456">
        <f>VLOOKUP($A289,'Questions'!$A$3:$L$333,11,0)&amp;""</f>
      </c>
      <c r="E289" t="s" s="456">
        <f>VLOOKUP($A289,'Questions'!$A$3:$L$333,12,0)&amp;""</f>
        <v>3348</v>
      </c>
      <c r="F289" t="s" s="456">
        <f>VLOOKUP($A289,'Privacy Analyst Evaluation'!$A$46:$K$120,3,0)&amp;""</f>
      </c>
      <c r="G289" t="s" s="456">
        <f>VLOOKUP($A289,'Privacy Analyst Evaluation'!$A$46:$K$120,7,0)&amp;""</f>
        <v>3143</v>
      </c>
      <c r="H289" t="s" s="456">
        <f>VLOOKUP($A289,'Privacy Analyst Evaluation'!$A$46:$K$120,8,0)&amp;""</f>
      </c>
      <c r="I289" t="s" s="456">
        <f>VLOOKUP($A289,'Privacy Analyst Evaluation'!$A$46:$K$120,9,0)&amp;""</f>
        <v>3165</v>
      </c>
      <c r="J289" t="s" s="456">
        <f>VLOOKUP($A289,'Privacy Analyst Evaluation'!$A$46:$K$120,10,0)&amp;""</f>
      </c>
      <c r="K289" s="457">
        <f>IF($I289="Critical Importance",20,IF($I289="Minor Importance",5,10))</f>
        <v>10</v>
      </c>
      <c r="L289" s="458">
        <f>IF($E289="Not Scored","N/A",IF(AND($D289='Auto Responses'!$J$27,$H289=""),"N/A",IF(AND($D289='Auto Responses'!$J$27,$H289='Auto Responses'!$J$7),1,IF(AND($D289='Auto Responses'!$J$27,$H289='Auto Responses'!$J$8),0,IF(OR($F289=$G289,$H289='Auto Responses'!$J$7),1,0)))))</f>
        <v>0</v>
      </c>
      <c r="M289" t="s" s="456">
        <f>VLOOKUP($A289,'Privacy Analyst Evaluation'!$A$46:$K$120,10,0)&amp;""</f>
      </c>
      <c r="N289" s="457">
        <f>IF($J289="Critical Importance",1,IF(AND($J289="",$I289="Critical Importance"),1,0))</f>
        <v>0</v>
      </c>
      <c r="O289" t="s" s="456">
        <f>IF(OR($E289="Not Scored",$F289="N/A",$F$24="No"),"N/A",IF($J289="",$K289,IF($J289="Minor Importance",5,IF($J289="Standard Importance",10,IF($J289="Critical Importance",20,0)))))</f>
        <v>148</v>
      </c>
      <c r="P289" t="s" s="456">
        <f>IF(OR($O289="N/A",$L289="N/A"),"N/A",$O289*$L289)</f>
        <v>148</v>
      </c>
      <c r="Q289" s="458">
        <f>IF(M289="TRUE",1,0)</f>
        <v>0</v>
      </c>
      <c r="R289" s="458">
        <f>R288+Q289</f>
        <v>0</v>
      </c>
      <c r="S289" s="458">
        <f>IF(Q289=0,0,R289)</f>
        <v>0</v>
      </c>
      <c r="T289" s="458">
        <f>IF(N289=1,1,0)</f>
        <v>0</v>
      </c>
      <c r="U289" s="458">
        <f>U288+T289</f>
        <v>72</v>
      </c>
      <c r="V289" s="458">
        <f>IF(T289=0,0,U289)</f>
        <v>0</v>
      </c>
      <c r="W289" s="160"/>
    </row>
    <row r="290" ht="57" customHeight="1">
      <c r="A290" t="s" s="456">
        <f>'Questions'!$A290</f>
        <v>3395</v>
      </c>
      <c r="B290" t="s" s="456">
        <f>LEFT(A290,4)</f>
        <v>3385</v>
      </c>
      <c r="C290" t="s" s="456">
        <f>VLOOKUP($A290,'Questions'!$A$3:$L$333,2,0)&amp;""</f>
        <v>1928</v>
      </c>
      <c r="D290" t="s" s="456">
        <f>VLOOKUP($A290,'Questions'!$A$3:$L$333,11,0)&amp;""</f>
      </c>
      <c r="E290" t="s" s="456">
        <f>VLOOKUP($A290,'Questions'!$A$3:$L$333,12,0)&amp;""</f>
        <v>3348</v>
      </c>
      <c r="F290" t="s" s="456">
        <f>VLOOKUP($A290,'Privacy Analyst Evaluation'!$A$46:$K$120,3,0)&amp;""</f>
      </c>
      <c r="G290" t="s" s="456">
        <f>VLOOKUP($A290,'Privacy Analyst Evaluation'!$A$46:$K$120,7,0)&amp;""</f>
        <v>3143</v>
      </c>
      <c r="H290" t="s" s="456">
        <f>VLOOKUP($A290,'Privacy Analyst Evaluation'!$A$46:$K$120,8,0)&amp;""</f>
      </c>
      <c r="I290" t="s" s="456">
        <f>VLOOKUP($A290,'Privacy Analyst Evaluation'!$A$46:$K$120,9,0)&amp;""</f>
        <v>3165</v>
      </c>
      <c r="J290" t="s" s="456">
        <f>VLOOKUP($A290,'Privacy Analyst Evaluation'!$A$46:$K$120,10,0)&amp;""</f>
      </c>
      <c r="K290" s="457">
        <f>IF($I290="Critical Importance",20,IF($I290="Minor Importance",5,10))</f>
        <v>10</v>
      </c>
      <c r="L290" s="458">
        <f>IF($E290="Not Scored","N/A",IF(AND($D290='Auto Responses'!$J$27,$H290=""),"N/A",IF(AND($D290='Auto Responses'!$J$27,$H290='Auto Responses'!$J$7),1,IF(AND($D290='Auto Responses'!$J$27,$H290='Auto Responses'!$J$8),0,IF(OR($F290=$G290,$H290='Auto Responses'!$J$7),1,0)))))</f>
        <v>0</v>
      </c>
      <c r="M290" t="s" s="456">
        <f>VLOOKUP($A290,'Privacy Analyst Evaluation'!$A$46:$K$120,10,0)&amp;""</f>
      </c>
      <c r="N290" s="457">
        <f>IF($J290="Critical Importance",1,IF(AND($J290="",$I290="Critical Importance"),1,0))</f>
        <v>0</v>
      </c>
      <c r="O290" t="s" s="456">
        <f>IF(OR($E290="Not Scored",$F290="N/A",$F$24="No"),"N/A",IF($J290="",$K290,IF($J290="Minor Importance",5,IF($J290="Standard Importance",10,IF($J290="Critical Importance",20,0)))))</f>
        <v>148</v>
      </c>
      <c r="P290" t="s" s="456">
        <f>IF(OR($O290="N/A",$L290="N/A"),"N/A",$O290*$L290)</f>
        <v>148</v>
      </c>
      <c r="Q290" s="458">
        <f>IF(M290="TRUE",1,0)</f>
        <v>0</v>
      </c>
      <c r="R290" s="458">
        <f>R289+Q290</f>
        <v>0</v>
      </c>
      <c r="S290" s="458">
        <f>IF(Q290=0,0,R290)</f>
        <v>0</v>
      </c>
      <c r="T290" s="458">
        <f>IF(N290=1,1,0)</f>
        <v>0</v>
      </c>
      <c r="U290" s="458">
        <f>U289+T290</f>
        <v>72</v>
      </c>
      <c r="V290" s="458">
        <f>IF(T290=0,0,U290)</f>
        <v>0</v>
      </c>
      <c r="W290" s="160"/>
    </row>
    <row r="291" ht="57" customHeight="1">
      <c r="A291" t="s" s="456">
        <f>'Questions'!$A291</f>
        <v>3396</v>
      </c>
      <c r="B291" t="s" s="456">
        <f>LEFT(A291,4)</f>
        <v>3385</v>
      </c>
      <c r="C291" t="s" s="456">
        <f>VLOOKUP($A291,'Questions'!$A$3:$L$333,2,0)&amp;""</f>
        <v>1929</v>
      </c>
      <c r="D291" t="s" s="456">
        <f>VLOOKUP($A291,'Questions'!$A$3:$L$333,11,0)&amp;""</f>
      </c>
      <c r="E291" t="s" s="456">
        <f>VLOOKUP($A291,'Questions'!$A$3:$L$333,12,0)&amp;""</f>
        <v>3348</v>
      </c>
      <c r="F291" t="s" s="456">
        <f>VLOOKUP($A291,'Privacy Analyst Evaluation'!$A$46:$K$120,3,0)&amp;""</f>
      </c>
      <c r="G291" t="s" s="456">
        <f>VLOOKUP($A291,'Privacy Analyst Evaluation'!$A$46:$K$120,7,0)&amp;""</f>
        <v>3143</v>
      </c>
      <c r="H291" t="s" s="456">
        <f>VLOOKUP($A291,'Privacy Analyst Evaluation'!$A$46:$K$120,8,0)&amp;""</f>
      </c>
      <c r="I291" t="s" s="456">
        <f>VLOOKUP($A291,'Privacy Analyst Evaluation'!$A$46:$K$120,9,0)&amp;""</f>
        <v>3165</v>
      </c>
      <c r="J291" t="s" s="456">
        <f>VLOOKUP($A291,'Privacy Analyst Evaluation'!$A$46:$K$120,10,0)&amp;""</f>
      </c>
      <c r="K291" s="457">
        <f>IF($I291="Critical Importance",20,IF($I291="Minor Importance",5,10))</f>
        <v>10</v>
      </c>
      <c r="L291" s="458">
        <f>IF($E291="Not Scored","N/A",IF(AND($D291='Auto Responses'!$J$27,$H291=""),"N/A",IF(AND($D291='Auto Responses'!$J$27,$H291='Auto Responses'!$J$7),1,IF(AND($D291='Auto Responses'!$J$27,$H291='Auto Responses'!$J$8),0,IF(OR($F291=$G291,$H291='Auto Responses'!$J$7),1,0)))))</f>
        <v>0</v>
      </c>
      <c r="M291" t="s" s="456">
        <f>VLOOKUP($A291,'Privacy Analyst Evaluation'!$A$46:$K$120,10,0)&amp;""</f>
      </c>
      <c r="N291" s="457">
        <f>IF($J291="Critical Importance",1,IF(AND($J291="",$I291="Critical Importance"),1,0))</f>
        <v>0</v>
      </c>
      <c r="O291" t="s" s="456">
        <f>IF(OR($E291="Not Scored",$F291="N/A",$F$24="No"),"N/A",IF($J291="",$K291,IF($J291="Minor Importance",5,IF($J291="Standard Importance",10,IF($J291="Critical Importance",20,0)))))</f>
        <v>148</v>
      </c>
      <c r="P291" t="s" s="456">
        <f>IF(OR($O291="N/A",$L291="N/A"),"N/A",$O291*$L291)</f>
        <v>148</v>
      </c>
      <c r="Q291" s="458">
        <f>IF(M291="TRUE",1,0)</f>
        <v>0</v>
      </c>
      <c r="R291" s="458">
        <f>R290+Q291</f>
        <v>0</v>
      </c>
      <c r="S291" s="458">
        <f>IF(Q291=0,0,R291)</f>
        <v>0</v>
      </c>
      <c r="T291" s="458">
        <f>IF(N291=1,1,0)</f>
        <v>0</v>
      </c>
      <c r="U291" s="458">
        <f>U290+T291</f>
        <v>72</v>
      </c>
      <c r="V291" s="458">
        <f>IF(T291=0,0,U291)</f>
        <v>0</v>
      </c>
      <c r="W291" s="160"/>
    </row>
    <row r="292" ht="99.75" customHeight="1">
      <c r="A292" t="s" s="456">
        <f>'Questions'!$A292</f>
        <v>3397</v>
      </c>
      <c r="B292" t="s" s="456">
        <f>LEFT(A292,4)</f>
        <v>3385</v>
      </c>
      <c r="C292" t="s" s="456">
        <f>VLOOKUP($A292,'Questions'!$A$3:$L$333,2,0)&amp;""</f>
        <v>1930</v>
      </c>
      <c r="D292" t="s" s="456">
        <f>VLOOKUP($A292,'Questions'!$A$3:$L$333,11,0)&amp;""</f>
      </c>
      <c r="E292" t="s" s="456">
        <f>VLOOKUP($A292,'Questions'!$A$3:$L$333,12,0)&amp;""</f>
        <v>3348</v>
      </c>
      <c r="F292" t="s" s="456">
        <f>VLOOKUP($A292,'Privacy Analyst Evaluation'!$A$46:$K$120,3,0)&amp;""</f>
      </c>
      <c r="G292" t="s" s="456">
        <f>VLOOKUP($A292,'Privacy Analyst Evaluation'!$A$46:$K$120,7,0)&amp;""</f>
        <v>3149</v>
      </c>
      <c r="H292" t="s" s="456">
        <f>VLOOKUP($A292,'Privacy Analyst Evaluation'!$A$46:$K$120,8,0)&amp;""</f>
      </c>
      <c r="I292" t="s" s="456">
        <f>VLOOKUP($A292,'Privacy Analyst Evaluation'!$A$46:$K$120,9,0)&amp;""</f>
        <v>3165</v>
      </c>
      <c r="J292" t="s" s="456">
        <f>VLOOKUP($A292,'Privacy Analyst Evaluation'!$A$46:$K$120,10,0)&amp;""</f>
      </c>
      <c r="K292" s="457">
        <f>IF($I292="Critical Importance",20,IF($I292="Minor Importance",5,10))</f>
        <v>10</v>
      </c>
      <c r="L292" s="458">
        <f>IF($E292="Not Scored","N/A",IF(AND($D292='Auto Responses'!$J$27,$H292=""),"N/A",IF(AND($D292='Auto Responses'!$J$27,$H292='Auto Responses'!$J$7),1,IF(AND($D292='Auto Responses'!$J$27,$H292='Auto Responses'!$J$8),0,IF(OR($F292=$G292,$H292='Auto Responses'!$J$7),1,0)))))</f>
        <v>0</v>
      </c>
      <c r="M292" t="s" s="456">
        <f>VLOOKUP($A292,'Privacy Analyst Evaluation'!$A$46:$K$120,10,0)&amp;""</f>
      </c>
      <c r="N292" s="457">
        <f>IF($J292="Critical Importance",1,IF(AND($J292="",$I292="Critical Importance"),1,0))</f>
        <v>0</v>
      </c>
      <c r="O292" t="s" s="456">
        <f>IF(OR($E292="Not Scored",$F292="N/A",$F$24="No"),"N/A",IF($J292="",$K292,IF($J292="Minor Importance",5,IF($J292="Standard Importance",10,IF($J292="Critical Importance",20,0)))))</f>
        <v>148</v>
      </c>
      <c r="P292" t="s" s="456">
        <f>IF(OR($O292="N/A",$L292="N/A"),"N/A",$O292*$L292)</f>
        <v>148</v>
      </c>
      <c r="Q292" s="458">
        <f>IF(M292="TRUE",1,0)</f>
        <v>0</v>
      </c>
      <c r="R292" s="458">
        <f>R291+Q292</f>
        <v>0</v>
      </c>
      <c r="S292" s="458">
        <f>IF(Q292=0,0,R292)</f>
        <v>0</v>
      </c>
      <c r="T292" s="458">
        <f>IF(N292=1,1,0)</f>
        <v>0</v>
      </c>
      <c r="U292" s="458">
        <f>U291+T292</f>
        <v>72</v>
      </c>
      <c r="V292" s="458">
        <f>IF(T292=0,0,U292)</f>
        <v>0</v>
      </c>
      <c r="W292" s="160"/>
    </row>
    <row r="293" ht="57" customHeight="1">
      <c r="A293" t="s" s="456">
        <f>'Questions'!$A293</f>
        <v>3398</v>
      </c>
      <c r="B293" t="s" s="456">
        <f>LEFT(A293,4)</f>
        <v>3385</v>
      </c>
      <c r="C293" t="s" s="456">
        <f>VLOOKUP($A293,'Questions'!$A$3:$L$333,2,0)&amp;""</f>
        <v>1931</v>
      </c>
      <c r="D293" t="s" s="456">
        <f>VLOOKUP($A293,'Questions'!$A$3:$L$333,11,0)&amp;""</f>
      </c>
      <c r="E293" t="s" s="456">
        <f>VLOOKUP($A293,'Questions'!$A$3:$L$333,12,0)&amp;""</f>
        <v>3348</v>
      </c>
      <c r="F293" t="s" s="456">
        <f>VLOOKUP($A293,'Privacy Analyst Evaluation'!$A$46:$K$120,3,0)&amp;""</f>
      </c>
      <c r="G293" t="s" s="456">
        <f>VLOOKUP($A293,'Privacy Analyst Evaluation'!$A$46:$K$120,7,0)&amp;""</f>
        <v>3143</v>
      </c>
      <c r="H293" t="s" s="456">
        <f>VLOOKUP($A293,'Privacy Analyst Evaluation'!$A$46:$K$120,8,0)&amp;""</f>
      </c>
      <c r="I293" t="s" s="456">
        <f>VLOOKUP($A293,'Privacy Analyst Evaluation'!$A$46:$K$120,9,0)&amp;""</f>
        <v>3165</v>
      </c>
      <c r="J293" t="s" s="456">
        <f>VLOOKUP($A293,'Privacy Analyst Evaluation'!$A$46:$K$120,10,0)&amp;""</f>
      </c>
      <c r="K293" s="457">
        <f>IF($I293="Critical Importance",20,IF($I293="Minor Importance",5,10))</f>
        <v>10</v>
      </c>
      <c r="L293" s="458">
        <f>IF($E293="Not Scored","N/A",IF(AND($D293='Auto Responses'!$J$27,$H293=""),"N/A",IF(AND($D293='Auto Responses'!$J$27,$H293='Auto Responses'!$J$7),1,IF(AND($D293='Auto Responses'!$J$27,$H293='Auto Responses'!$J$8),0,IF(OR($F293=$G293,$H293='Auto Responses'!$J$7),1,0)))))</f>
        <v>0</v>
      </c>
      <c r="M293" t="s" s="456">
        <f>VLOOKUP($A293,'Privacy Analyst Evaluation'!$A$46:$K$120,10,0)&amp;""</f>
      </c>
      <c r="N293" s="457">
        <f>IF($J293="Critical Importance",1,IF(AND($J293="",$I293="Critical Importance"),1,0))</f>
        <v>0</v>
      </c>
      <c r="O293" t="s" s="456">
        <f>IF(OR($E293="Not Scored",$F293="N/A",$F$24="No"),"N/A",IF($J293="",$K293,IF($J293="Minor Importance",5,IF($J293="Standard Importance",10,IF($J293="Critical Importance",20,0)))))</f>
        <v>148</v>
      </c>
      <c r="P293" t="s" s="456">
        <f>IF(OR($O293="N/A",$L293="N/A"),"N/A",$O293*$L293)</f>
        <v>148</v>
      </c>
      <c r="Q293" s="458">
        <f>IF(M293="TRUE",1,0)</f>
        <v>0</v>
      </c>
      <c r="R293" s="458">
        <f>R292+Q293</f>
        <v>0</v>
      </c>
      <c r="S293" s="458">
        <f>IF(Q293=0,0,R293)</f>
        <v>0</v>
      </c>
      <c r="T293" s="458">
        <f>IF(N293=1,1,0)</f>
        <v>0</v>
      </c>
      <c r="U293" s="458">
        <f>U292+T293</f>
        <v>72</v>
      </c>
      <c r="V293" s="458">
        <f>IF(T293=0,0,U293)</f>
        <v>0</v>
      </c>
      <c r="W293" s="160"/>
    </row>
    <row r="294" ht="57" customHeight="1">
      <c r="A294" t="s" s="456">
        <f>'Questions'!$A294</f>
        <v>3399</v>
      </c>
      <c r="B294" t="s" s="456">
        <f>LEFT(A294,4)</f>
        <v>3385</v>
      </c>
      <c r="C294" t="s" s="456">
        <f>VLOOKUP($A294,'Questions'!$A$3:$L$333,2,0)&amp;""</f>
        <v>1932</v>
      </c>
      <c r="D294" t="s" s="456">
        <f>VLOOKUP($A294,'Questions'!$A$3:$L$333,11,0)&amp;""</f>
      </c>
      <c r="E294" t="s" s="456">
        <f>VLOOKUP($A294,'Questions'!$A$3:$L$333,12,0)&amp;""</f>
        <v>3348</v>
      </c>
      <c r="F294" t="s" s="456">
        <f>VLOOKUP($A294,'Privacy Analyst Evaluation'!$A$46:$K$120,3,0)&amp;""</f>
      </c>
      <c r="G294" t="s" s="456">
        <f>VLOOKUP($A294,'Privacy Analyst Evaluation'!$A$46:$K$120,7,0)&amp;""</f>
        <v>3143</v>
      </c>
      <c r="H294" t="s" s="456">
        <f>VLOOKUP($A294,'Privacy Analyst Evaluation'!$A$46:$K$120,8,0)&amp;""</f>
      </c>
      <c r="I294" t="s" s="456">
        <f>VLOOKUP($A294,'Privacy Analyst Evaluation'!$A$46:$K$120,9,0)&amp;""</f>
        <v>3165</v>
      </c>
      <c r="J294" t="s" s="456">
        <f>VLOOKUP($A294,'Privacy Analyst Evaluation'!$A$46:$K$120,10,0)&amp;""</f>
      </c>
      <c r="K294" s="457">
        <f>IF($I294="Critical Importance",20,IF($I294="Minor Importance",5,10))</f>
        <v>10</v>
      </c>
      <c r="L294" s="458">
        <f>IF($E294="Not Scored","N/A",IF(AND($D294='Auto Responses'!$J$27,$H294=""),"N/A",IF(AND($D294='Auto Responses'!$J$27,$H294='Auto Responses'!$J$7),1,IF(AND($D294='Auto Responses'!$J$27,$H294='Auto Responses'!$J$8),0,IF(OR($F294=$G294,$H294='Auto Responses'!$J$7),1,0)))))</f>
        <v>0</v>
      </c>
      <c r="M294" t="s" s="456">
        <f>VLOOKUP($A294,'Privacy Analyst Evaluation'!$A$46:$K$120,10,0)&amp;""</f>
      </c>
      <c r="N294" s="457">
        <f>IF($J294="Critical Importance",1,IF(AND($J294="",$I294="Critical Importance"),1,0))</f>
        <v>0</v>
      </c>
      <c r="O294" t="s" s="456">
        <f>IF(OR($E294="Not Scored",$F$24="No"),"N/A",IF($J294="",$K294,IF($J294="Minor Importance",5,IF($J294="Standard Importance",10,IF($J294="Critical Importance",20,0)))))</f>
        <v>148</v>
      </c>
      <c r="P294" t="s" s="456">
        <f>IF(OR($O294="N/A",$L294="N/A"),"N/A",$O294*$L294)</f>
        <v>148</v>
      </c>
      <c r="Q294" s="458">
        <f>IF(M294="TRUE",1,0)</f>
        <v>0</v>
      </c>
      <c r="R294" s="458">
        <f>R293+Q294</f>
        <v>0</v>
      </c>
      <c r="S294" s="458">
        <f>IF(Q294=0,0,R294)</f>
        <v>0</v>
      </c>
      <c r="T294" s="458">
        <f>IF(N294=1,1,0)</f>
        <v>0</v>
      </c>
      <c r="U294" s="458">
        <f>U293+T294</f>
        <v>72</v>
      </c>
      <c r="V294" s="458">
        <f>IF(T294=0,0,U294)</f>
        <v>0</v>
      </c>
      <c r="W294" s="160"/>
    </row>
    <row r="295" ht="57" customHeight="1">
      <c r="A295" t="s" s="456">
        <f>'Questions'!$A295</f>
        <v>3400</v>
      </c>
      <c r="B295" t="s" s="456">
        <f>LEFT(A295,4)</f>
        <v>3401</v>
      </c>
      <c r="C295" t="s" s="456">
        <f>VLOOKUP($A295,'Questions'!$A$3:$L$333,2,0)&amp;""</f>
        <v>1933</v>
      </c>
      <c r="D295" t="s" s="456">
        <f>VLOOKUP($A295,'Questions'!$A$3:$L$333,11,0)&amp;""</f>
      </c>
      <c r="E295" t="s" s="456">
        <f>VLOOKUP($A295,'Questions'!$A$3:$L$333,12,0)&amp;""</f>
        <v>3348</v>
      </c>
      <c r="F295" t="s" s="456">
        <f>VLOOKUP($A295,'Privacy Analyst Evaluation'!$A$46:$K$120,3,0)&amp;""</f>
      </c>
      <c r="G295" t="s" s="456">
        <f>VLOOKUP($A295,'Privacy Analyst Evaluation'!$A$46:$K$120,7,0)&amp;""</f>
        <v>3149</v>
      </c>
      <c r="H295" t="s" s="456">
        <f>VLOOKUP($A295,'Privacy Analyst Evaluation'!$A$46:$K$120,8,0)&amp;""</f>
      </c>
      <c r="I295" t="s" s="456">
        <f>VLOOKUP($A295,'Privacy Analyst Evaluation'!$A$46:$K$120,9,0)&amp;""</f>
        <v>3165</v>
      </c>
      <c r="J295" t="s" s="456">
        <f>VLOOKUP($A295,'Privacy Analyst Evaluation'!$A$46:$K$120,10,0)&amp;""</f>
      </c>
      <c r="K295" s="457">
        <f>IF($I295="Critical Importance",20,IF($I295="Minor Importance",5,10))</f>
        <v>10</v>
      </c>
      <c r="L295" s="458">
        <f>IF($E295="Not Scored","N/A",IF(AND($D295='Auto Responses'!$J$27,$H295=""),"N/A",IF(AND($D295='Auto Responses'!$J$27,$H295='Auto Responses'!$J$7),1,IF(AND($D295='Auto Responses'!$J$27,$H295='Auto Responses'!$J$8),0,IF(OR($F295=$G295,$H295='Auto Responses'!$J$7),1,0)))))</f>
        <v>0</v>
      </c>
      <c r="M295" t="s" s="456">
        <f>VLOOKUP($A295,'Privacy Analyst Evaluation'!$A$46:$K$120,10,0)&amp;""</f>
      </c>
      <c r="N295" s="457">
        <f>IF($J295="Critical Importance",1,IF(AND($J295="",$I295="Critical Importance"),1,0))</f>
        <v>0</v>
      </c>
      <c r="O295" t="s" s="456">
        <f>IF(OR($E295="Not Scored",$F$24="No"),"N/A",IF($J295="",$K295,IF($J295="Minor Importance",5,IF($J295="Standard Importance",10,IF($J295="Critical Importance",20,0)))))</f>
        <v>148</v>
      </c>
      <c r="P295" t="s" s="456">
        <f>IF(OR($O295="N/A",$L295="N/A"),"N/A",$O295*$L295)</f>
        <v>148</v>
      </c>
      <c r="Q295" s="458">
        <f>IF(M295="TRUE",1,0)</f>
        <v>0</v>
      </c>
      <c r="R295" s="458">
        <f>R294+Q295</f>
        <v>0</v>
      </c>
      <c r="S295" s="458">
        <f>IF(Q295=0,0,R295)</f>
        <v>0</v>
      </c>
      <c r="T295" s="458">
        <f>IF(N295=1,1,0)</f>
        <v>0</v>
      </c>
      <c r="U295" s="458">
        <f>U294+T295</f>
        <v>72</v>
      </c>
      <c r="V295" s="458">
        <f>IF(T295=0,0,U295)</f>
        <v>0</v>
      </c>
      <c r="W295" s="160"/>
    </row>
    <row r="296" ht="57" customHeight="1">
      <c r="A296" t="s" s="456">
        <f>'Questions'!$A296</f>
        <v>1294</v>
      </c>
      <c r="B296" t="s" s="456">
        <f>LEFT(A296,4)</f>
        <v>3401</v>
      </c>
      <c r="C296" t="s" s="456">
        <f>VLOOKUP($A296,'Questions'!$A$3:$L$333,2,0)&amp;""</f>
        <v>1934</v>
      </c>
      <c r="D296" t="s" s="456">
        <f>VLOOKUP($A296,'Questions'!$A$3:$L$333,11,0)&amp;""</f>
      </c>
      <c r="E296" t="s" s="456">
        <f>VLOOKUP($A296,'Questions'!$A$3:$L$333,12,0)&amp;""</f>
        <v>3348</v>
      </c>
      <c r="F296" t="s" s="456">
        <f>VLOOKUP($A296,'Privacy Analyst Evaluation'!$A$46:$K$120,3,0)&amp;""</f>
      </c>
      <c r="G296" t="s" s="456">
        <f>VLOOKUP($A296,'Privacy Analyst Evaluation'!$A$46:$K$120,7,0)&amp;""</f>
        <v>3149</v>
      </c>
      <c r="H296" t="s" s="456">
        <f>VLOOKUP($A296,'Privacy Analyst Evaluation'!$A$46:$K$120,8,0)&amp;""</f>
      </c>
      <c r="I296" t="s" s="456">
        <f>VLOOKUP($A296,'Privacy Analyst Evaluation'!$A$46:$K$120,9,0)&amp;""</f>
        <v>3144</v>
      </c>
      <c r="J296" t="s" s="456">
        <f>VLOOKUP($A296,'Privacy Analyst Evaluation'!$A$46:$K$120,10,0)&amp;""</f>
      </c>
      <c r="K296" s="457">
        <f>IF($I296="Critical Importance",20,IF($I296="Minor Importance",5,10))</f>
        <v>20</v>
      </c>
      <c r="L296" s="458">
        <f>IF($E296="Not Scored","N/A",IF(AND($D296='Auto Responses'!$J$27,$H296=""),"N/A",IF(AND($D296='Auto Responses'!$J$27,$H296='Auto Responses'!$J$7),1,IF(AND($D296='Auto Responses'!$J$27,$H296='Auto Responses'!$J$8),0,IF(OR($F296=$G296,$H296='Auto Responses'!$J$7),1,0)))))</f>
        <v>0</v>
      </c>
      <c r="M296" t="s" s="456">
        <f>VLOOKUP($A296,'Privacy Analyst Evaluation'!$A$46:$K$120,10,0)&amp;""</f>
      </c>
      <c r="N296" s="457">
        <f>IF($J296="Critical Importance",1,IF(AND($J296="",$I296="Critical Importance"),1,0))</f>
        <v>1</v>
      </c>
      <c r="O296" t="s" s="456">
        <f>IF(OR($E296="Not Scored",$F296="N/A",$F$24="No"),"N/A",IF($J296="",$K296,IF($J296="Minor Importance",5,IF($J296="Standard Importance",10,IF($J296="Critical Importance",20,0)))))</f>
        <v>148</v>
      </c>
      <c r="P296" t="s" s="456">
        <f>IF(OR($O296="N/A",$L296="N/A"),"N/A",$O296*$L296)</f>
        <v>148</v>
      </c>
      <c r="Q296" s="458">
        <f>IF(M296="TRUE",1,0)</f>
        <v>0</v>
      </c>
      <c r="R296" s="458">
        <f>R295+Q296</f>
        <v>0</v>
      </c>
      <c r="S296" s="458">
        <f>IF(Q296=0,0,R296)</f>
        <v>0</v>
      </c>
      <c r="T296" s="458">
        <f>IF(N296=1,1,0)</f>
        <v>1</v>
      </c>
      <c r="U296" s="458">
        <f>U295+T296</f>
        <v>73</v>
      </c>
      <c r="V296" s="458">
        <f>IF(T296=0,0,U296)</f>
        <v>73</v>
      </c>
      <c r="W296" s="160"/>
    </row>
    <row r="297" ht="57" customHeight="1">
      <c r="A297" t="s" s="456">
        <f>'Questions'!$A297</f>
        <v>1295</v>
      </c>
      <c r="B297" t="s" s="456">
        <f>LEFT(A297,4)</f>
        <v>3401</v>
      </c>
      <c r="C297" t="s" s="456">
        <f>VLOOKUP($A297,'Questions'!$A$3:$L$333,2,0)&amp;""</f>
        <v>1936</v>
      </c>
      <c r="D297" t="s" s="456">
        <f>VLOOKUP($A297,'Questions'!$A$3:$L$333,11,0)&amp;""</f>
      </c>
      <c r="E297" t="s" s="456">
        <f>VLOOKUP($A297,'Questions'!$A$3:$L$333,12,0)&amp;""</f>
        <v>3348</v>
      </c>
      <c r="F297" t="s" s="456">
        <f>VLOOKUP($A297,'Privacy Analyst Evaluation'!$A$46:$K$120,3,0)&amp;""</f>
      </c>
      <c r="G297" t="s" s="456">
        <f>VLOOKUP($A297,'Privacy Analyst Evaluation'!$A$46:$K$120,7,0)&amp;""</f>
        <v>3143</v>
      </c>
      <c r="H297" t="s" s="456">
        <f>VLOOKUP($A297,'Privacy Analyst Evaluation'!$A$46:$K$120,8,0)&amp;""</f>
      </c>
      <c r="I297" t="s" s="456">
        <f>VLOOKUP($A297,'Privacy Analyst Evaluation'!$A$46:$K$120,9,0)&amp;""</f>
        <v>3144</v>
      </c>
      <c r="J297" t="s" s="456">
        <f>VLOOKUP($A297,'Privacy Analyst Evaluation'!$A$46:$K$120,10,0)&amp;""</f>
      </c>
      <c r="K297" s="457">
        <f>IF($I297="Critical Importance",20,IF($I297="Minor Importance",5,10))</f>
        <v>20</v>
      </c>
      <c r="L297" s="458">
        <f>IF($E297="Not Scored","N/A",IF(AND($D297='Auto Responses'!$J$27,$H297=""),"N/A",IF(AND($D297='Auto Responses'!$J$27,$H297='Auto Responses'!$J$7),1,IF(AND($D297='Auto Responses'!$J$27,$H297='Auto Responses'!$J$8),0,IF(OR($F297=$G297,$H297='Auto Responses'!$J$7),1,0)))))</f>
        <v>0</v>
      </c>
      <c r="M297" t="s" s="456">
        <f>VLOOKUP($A297,'Privacy Analyst Evaluation'!$A$46:$K$120,10,0)&amp;""</f>
      </c>
      <c r="N297" s="457">
        <f>IF($J297="Critical Importance",1,IF(AND($J297="",$I297="Critical Importance"),1,0))</f>
        <v>1</v>
      </c>
      <c r="O297" t="s" s="456">
        <f>IF(OR($E297="Not Scored",$F297="N/A",$F$24="No"),"N/A",IF($J297="",$K297,IF($J297="Minor Importance",5,IF($J297="Standard Importance",10,IF($J297="Critical Importance",20,0)))))</f>
        <v>148</v>
      </c>
      <c r="P297" t="s" s="456">
        <f>IF(OR($O297="N/A",$L297="N/A"),"N/A",$O297*$L297)</f>
        <v>148</v>
      </c>
      <c r="Q297" s="458">
        <f>IF(M297="TRUE",1,0)</f>
        <v>0</v>
      </c>
      <c r="R297" s="458">
        <f>R296+Q297</f>
        <v>0</v>
      </c>
      <c r="S297" s="458">
        <f>IF(Q297=0,0,R297)</f>
        <v>0</v>
      </c>
      <c r="T297" s="458">
        <f>IF(N297=1,1,0)</f>
        <v>1</v>
      </c>
      <c r="U297" s="458">
        <f>U296+T297</f>
        <v>74</v>
      </c>
      <c r="V297" s="458">
        <f>IF(T297=0,0,U297)</f>
        <v>74</v>
      </c>
      <c r="W297" s="160"/>
    </row>
    <row r="298" ht="57" customHeight="1">
      <c r="A298" t="s" s="456">
        <f>'Questions'!$A298</f>
        <v>3402</v>
      </c>
      <c r="B298" t="s" s="456">
        <f>LEFT(A298,4)</f>
        <v>3401</v>
      </c>
      <c r="C298" t="s" s="456">
        <f>VLOOKUP($A298,'Questions'!$A$3:$L$333,2,0)&amp;""</f>
        <v>1937</v>
      </c>
      <c r="D298" t="s" s="456">
        <f>VLOOKUP($A298,'Questions'!$A$3:$L$333,11,0)&amp;""</f>
      </c>
      <c r="E298" t="s" s="456">
        <f>VLOOKUP($A298,'Questions'!$A$3:$L$333,12,0)&amp;""</f>
        <v>3348</v>
      </c>
      <c r="F298" t="s" s="456">
        <f>VLOOKUP($A298,'Privacy Analyst Evaluation'!$A$46:$K$120,3,0)&amp;""</f>
      </c>
      <c r="G298" t="s" s="456">
        <f>VLOOKUP($A298,'Privacy Analyst Evaluation'!$A$46:$K$120,7,0)&amp;""</f>
        <v>3149</v>
      </c>
      <c r="H298" t="s" s="456">
        <f>VLOOKUP($A298,'Privacy Analyst Evaluation'!$A$46:$K$120,8,0)&amp;""</f>
      </c>
      <c r="I298" t="s" s="456">
        <f>VLOOKUP($A298,'Privacy Analyst Evaluation'!$A$46:$K$120,9,0)&amp;""</f>
        <v>3165</v>
      </c>
      <c r="J298" t="s" s="456">
        <f>VLOOKUP($A298,'Privacy Analyst Evaluation'!$A$46:$K$120,10,0)&amp;""</f>
      </c>
      <c r="K298" s="457">
        <f>IF($I298="Critical Importance",20,IF($I298="Minor Importance",5,10))</f>
        <v>10</v>
      </c>
      <c r="L298" s="458">
        <f>IF($E298="Not Scored","N/A",IF(AND($D298='Auto Responses'!$J$27,$H298=""),"N/A",IF(AND($D298='Auto Responses'!$J$27,$H298='Auto Responses'!$J$7),1,IF(AND($D298='Auto Responses'!$J$27,$H298='Auto Responses'!$J$8),0,IF(OR($F298=$G298,$H298='Auto Responses'!$J$7),1,0)))))</f>
        <v>0</v>
      </c>
      <c r="M298" t="s" s="456">
        <f>VLOOKUP($A298,'Privacy Analyst Evaluation'!$A$46:$K$120,10,0)&amp;""</f>
      </c>
      <c r="N298" s="457">
        <f>IF($J298="Critical Importance",1,IF(AND($J298="",$I298="Critical Importance"),1,0))</f>
        <v>0</v>
      </c>
      <c r="O298" t="s" s="456">
        <f>IF(OR($E298="Not Scored",$F$24="No"),"N/A",IF($J298="",$K298,IF($J298="Minor Importance",5,IF($J298="Standard Importance",10,IF($J298="Critical Importance",20,0)))))</f>
        <v>148</v>
      </c>
      <c r="P298" t="s" s="456">
        <f>IF(OR($O298="N/A",$L298="N/A"),"N/A",$O298*$L298)</f>
        <v>148</v>
      </c>
      <c r="Q298" s="458">
        <f>IF(M298="TRUE",1,0)</f>
        <v>0</v>
      </c>
      <c r="R298" s="458">
        <f>R297+Q298</f>
        <v>0</v>
      </c>
      <c r="S298" s="458">
        <f>IF(Q298=0,0,R298)</f>
        <v>0</v>
      </c>
      <c r="T298" s="458">
        <f>IF(N298=1,1,0)</f>
        <v>0</v>
      </c>
      <c r="U298" s="458">
        <f>U297+T298</f>
        <v>74</v>
      </c>
      <c r="V298" s="458">
        <f>IF(T298=0,0,U298)</f>
        <v>0</v>
      </c>
      <c r="W298" s="160"/>
    </row>
    <row r="299" ht="57" customHeight="1">
      <c r="A299" t="s" s="456">
        <f>'Questions'!$A299</f>
        <v>3403</v>
      </c>
      <c r="B299" t="s" s="456">
        <f>LEFT(A299,4)</f>
        <v>3401</v>
      </c>
      <c r="C299" t="s" s="456">
        <f>VLOOKUP($A299,'Questions'!$A$3:$L$333,2,0)&amp;""</f>
        <v>1938</v>
      </c>
      <c r="D299" t="s" s="456">
        <f>VLOOKUP($A299,'Questions'!$A$3:$L$333,11,0)&amp;""</f>
      </c>
      <c r="E299" t="s" s="456">
        <f>VLOOKUP($A299,'Questions'!$A$3:$L$333,12,0)&amp;""</f>
        <v>3348</v>
      </c>
      <c r="F299" t="s" s="456">
        <f>VLOOKUP($A299,'Privacy Analyst Evaluation'!$A$46:$K$120,3,0)&amp;""</f>
      </c>
      <c r="G299" t="s" s="456">
        <f>VLOOKUP($A299,'Privacy Analyst Evaluation'!$A$46:$K$120,7,0)&amp;""</f>
        <v>3143</v>
      </c>
      <c r="H299" t="s" s="456">
        <f>VLOOKUP($A299,'Privacy Analyst Evaluation'!$A$46:$K$120,8,0)&amp;""</f>
      </c>
      <c r="I299" t="s" s="456">
        <f>VLOOKUP($A299,'Privacy Analyst Evaluation'!$A$46:$K$120,9,0)&amp;""</f>
        <v>3146</v>
      </c>
      <c r="J299" t="s" s="456">
        <f>VLOOKUP($A299,'Privacy Analyst Evaluation'!$A$46:$K$120,10,0)&amp;""</f>
      </c>
      <c r="K299" s="457">
        <f>IF($I299="Critical Importance",20,IF($I299="Minor Importance",5,10))</f>
        <v>5</v>
      </c>
      <c r="L299" s="458">
        <f>IF($E299="Not Scored","N/A",IF(AND($D299='Auto Responses'!$J$27,$H299=""),"N/A",IF(AND($D299='Auto Responses'!$J$27,$H299='Auto Responses'!$J$7),1,IF(AND($D299='Auto Responses'!$J$27,$H299='Auto Responses'!$J$8),0,IF(OR($F299=$G299,$H299='Auto Responses'!$J$7),1,0)))))</f>
        <v>0</v>
      </c>
      <c r="M299" t="s" s="456">
        <f>VLOOKUP($A299,'Privacy Analyst Evaluation'!$A$46:$K$120,10,0)&amp;""</f>
      </c>
      <c r="N299" s="457">
        <f>IF($J299="Critical Importance",1,IF(AND($J299="",$I299="Critical Importance"),1,0))</f>
        <v>0</v>
      </c>
      <c r="O299" t="s" s="456">
        <f>IF(OR($E299="Not Scored",$F299="N/A",$F$24="No"),"N/A",IF($J299="",$K299,IF($J299="Minor Importance",5,IF($J299="Standard Importance",10,IF($J299="Critical Importance",20,0)))))</f>
        <v>148</v>
      </c>
      <c r="P299" t="s" s="456">
        <f>IF(OR($O299="N/A",$L299="N/A"),"N/A",$O299*$L299)</f>
        <v>148</v>
      </c>
      <c r="Q299" s="458">
        <f>IF(M299="TRUE",1,0)</f>
        <v>0</v>
      </c>
      <c r="R299" s="458">
        <f>R298+Q299</f>
        <v>0</v>
      </c>
      <c r="S299" s="458">
        <f>IF(Q299=0,0,R299)</f>
        <v>0</v>
      </c>
      <c r="T299" s="458">
        <f>IF(N299=1,1,0)</f>
        <v>0</v>
      </c>
      <c r="U299" s="458">
        <f>U298+T299</f>
        <v>74</v>
      </c>
      <c r="V299" s="458">
        <f>IF(T299=0,0,U299)</f>
        <v>0</v>
      </c>
      <c r="W299" s="160"/>
    </row>
    <row r="300" ht="57" customHeight="1">
      <c r="A300" t="s" s="456">
        <f>'Questions'!$A300</f>
        <v>3404</v>
      </c>
      <c r="B300" t="s" s="456">
        <f>LEFT(A300,4)</f>
        <v>3401</v>
      </c>
      <c r="C300" t="s" s="456">
        <f>VLOOKUP($A300,'Questions'!$A$3:$L$333,2,0)&amp;""</f>
        <v>1939</v>
      </c>
      <c r="D300" t="s" s="456">
        <f>VLOOKUP($A300,'Questions'!$A$3:$L$333,11,0)&amp;""</f>
      </c>
      <c r="E300" t="s" s="456">
        <f>VLOOKUP($A300,'Questions'!$A$3:$L$333,12,0)&amp;""</f>
        <v>3348</v>
      </c>
      <c r="F300" t="s" s="456">
        <f>VLOOKUP($A300,'Privacy Analyst Evaluation'!$A$46:$K$120,3,0)&amp;""</f>
      </c>
      <c r="G300" t="s" s="456">
        <f>VLOOKUP($A300,'Privacy Analyst Evaluation'!$A$46:$K$120,7,0)&amp;""</f>
        <v>3149</v>
      </c>
      <c r="H300" t="s" s="456">
        <f>VLOOKUP($A300,'Privacy Analyst Evaluation'!$A$46:$K$120,8,0)&amp;""</f>
      </c>
      <c r="I300" t="s" s="456">
        <f>VLOOKUP($A300,'Privacy Analyst Evaluation'!$A$46:$K$120,9,0)&amp;""</f>
        <v>3146</v>
      </c>
      <c r="J300" t="s" s="456">
        <f>VLOOKUP($A300,'Privacy Analyst Evaluation'!$A$46:$K$120,10,0)&amp;""</f>
      </c>
      <c r="K300" s="457">
        <f>IF($I300="Critical Importance",20,IF($I300="Minor Importance",5,10))</f>
        <v>5</v>
      </c>
      <c r="L300" s="458">
        <f>IF($E300="Not Scored","N/A",IF(AND($D300='Auto Responses'!$J$27,$H300=""),"N/A",IF(AND($D300='Auto Responses'!$J$27,$H300='Auto Responses'!$J$7),1,IF(AND($D300='Auto Responses'!$J$27,$H300='Auto Responses'!$J$8),0,IF(OR($F300=$G300,$H300='Auto Responses'!$J$7),1,0)))))</f>
        <v>0</v>
      </c>
      <c r="M300" t="s" s="456">
        <f>VLOOKUP($A300,'Privacy Analyst Evaluation'!$A$46:$K$120,10,0)&amp;""</f>
      </c>
      <c r="N300" s="457">
        <f>IF($J300="Critical Importance",1,IF(AND($J300="",$I300="Critical Importance"),1,0))</f>
        <v>0</v>
      </c>
      <c r="O300" t="s" s="456">
        <f>IF(OR($E300="Not Scored",$F$24="No"),"N/A",IF($J300="",$K300,IF($J300="Minor Importance",5,IF($J300="Standard Importance",10,IF($J300="Critical Importance",20,0)))))</f>
        <v>148</v>
      </c>
      <c r="P300" t="s" s="456">
        <f>IF(OR($O300="N/A",$L300="N/A"),"N/A",$O300*$L300)</f>
        <v>148</v>
      </c>
      <c r="Q300" s="458">
        <f>IF(M300="TRUE",1,0)</f>
        <v>0</v>
      </c>
      <c r="R300" s="458">
        <f>R299+Q300</f>
        <v>0</v>
      </c>
      <c r="S300" s="458">
        <f>IF(Q300=0,0,R300)</f>
        <v>0</v>
      </c>
      <c r="T300" s="458">
        <f>IF(N300=1,1,0)</f>
        <v>0</v>
      </c>
      <c r="U300" s="458">
        <f>U299+T300</f>
        <v>74</v>
      </c>
      <c r="V300" s="458">
        <f>IF(T300=0,0,U300)</f>
        <v>0</v>
      </c>
      <c r="W300" s="160"/>
    </row>
    <row r="301" ht="57" customHeight="1">
      <c r="A301" t="s" s="456">
        <f>'Questions'!$A301</f>
        <v>3405</v>
      </c>
      <c r="B301" t="s" s="456">
        <f>LEFT(A301,4)</f>
        <v>3401</v>
      </c>
      <c r="C301" t="s" s="456">
        <f>VLOOKUP($A301,'Questions'!$A$3:$L$333,2,0)&amp;""</f>
        <v>1940</v>
      </c>
      <c r="D301" t="s" s="456">
        <f>VLOOKUP($A301,'Questions'!$A$3:$L$333,11,0)&amp;""</f>
      </c>
      <c r="E301" t="s" s="456">
        <f>VLOOKUP($A301,'Questions'!$A$3:$L$333,12,0)&amp;""</f>
        <v>3348</v>
      </c>
      <c r="F301" t="s" s="456">
        <f>VLOOKUP($A301,'Privacy Analyst Evaluation'!$A$46:$K$120,3,0)&amp;""</f>
      </c>
      <c r="G301" t="s" s="456">
        <f>VLOOKUP($A301,'Privacy Analyst Evaluation'!$A$46:$K$120,7,0)&amp;""</f>
        <v>3143</v>
      </c>
      <c r="H301" t="s" s="456">
        <f>VLOOKUP($A301,'Privacy Analyst Evaluation'!$A$46:$K$120,8,0)&amp;""</f>
      </c>
      <c r="I301" t="s" s="456">
        <f>VLOOKUP($A301,'Privacy Analyst Evaluation'!$A$46:$K$120,9,0)&amp;""</f>
        <v>3146</v>
      </c>
      <c r="J301" t="s" s="456">
        <f>VLOOKUP($A301,'Privacy Analyst Evaluation'!$A$46:$K$120,10,0)&amp;""</f>
      </c>
      <c r="K301" s="457">
        <f>IF($I301="Critical Importance",20,IF($I301="Minor Importance",5,10))</f>
        <v>5</v>
      </c>
      <c r="L301" s="458">
        <f>IF($E301="Not Scored","N/A",IF(AND($D301='Auto Responses'!$J$27,$H301=""),"N/A",IF(AND($D301='Auto Responses'!$J$27,$H301='Auto Responses'!$J$7),1,IF(AND($D301='Auto Responses'!$J$27,$H301='Auto Responses'!$J$8),0,IF(OR($F301=$G301,$H301='Auto Responses'!$J$7),1,0)))))</f>
        <v>0</v>
      </c>
      <c r="M301" t="s" s="456">
        <f>VLOOKUP($A301,'Privacy Analyst Evaluation'!$A$46:$K$120,10,0)&amp;""</f>
      </c>
      <c r="N301" s="457">
        <f>IF($J301="Critical Importance",1,IF(AND($J301="",$I301="Critical Importance"),1,0))</f>
        <v>0</v>
      </c>
      <c r="O301" t="s" s="456">
        <f>IF(OR($E301="Not Scored",$F$24="No"),"N/A",IF($J301="",$K301,IF($J301="Minor Importance",5,IF($J301="Standard Importance",10,IF($J301="Critical Importance",20,0)))))</f>
        <v>148</v>
      </c>
      <c r="P301" t="s" s="456">
        <f>IF(OR($O301="N/A",$L301="N/A"),"N/A",$O301*$L301)</f>
        <v>148</v>
      </c>
      <c r="Q301" s="458">
        <f>IF(M301="TRUE",1,0)</f>
        <v>0</v>
      </c>
      <c r="R301" s="458">
        <f>R300+Q301</f>
        <v>0</v>
      </c>
      <c r="S301" s="458">
        <f>IF(Q301=0,0,R301)</f>
        <v>0</v>
      </c>
      <c r="T301" s="458">
        <f>IF(N301=1,1,0)</f>
        <v>0</v>
      </c>
      <c r="U301" s="458">
        <f>U300+T301</f>
        <v>74</v>
      </c>
      <c r="V301" s="458">
        <f>IF(T301=0,0,U301)</f>
        <v>0</v>
      </c>
      <c r="W301" s="160"/>
    </row>
    <row r="302" ht="57" customHeight="1">
      <c r="A302" t="s" s="456">
        <f>'Questions'!$A302</f>
        <v>3406</v>
      </c>
      <c r="B302" t="s" s="456">
        <f>LEFT(A302,4)</f>
        <v>3401</v>
      </c>
      <c r="C302" t="s" s="456">
        <f>VLOOKUP($A302,'Questions'!$A$3:$L$333,2,0)&amp;""</f>
        <v>1941</v>
      </c>
      <c r="D302" t="s" s="456">
        <f>VLOOKUP($A302,'Questions'!$A$3:$L$333,11,0)&amp;""</f>
      </c>
      <c r="E302" t="s" s="456">
        <f>VLOOKUP($A302,'Questions'!$A$3:$L$333,12,0)&amp;""</f>
        <v>3348</v>
      </c>
      <c r="F302" t="s" s="456">
        <f>VLOOKUP($A302,'Privacy Analyst Evaluation'!$A$46:$K$120,3,0)&amp;""</f>
      </c>
      <c r="G302" t="s" s="456">
        <f>VLOOKUP($A302,'Privacy Analyst Evaluation'!$A$46:$K$120,7,0)&amp;""</f>
        <v>3143</v>
      </c>
      <c r="H302" t="s" s="456">
        <f>VLOOKUP($A302,'Privacy Analyst Evaluation'!$A$46:$K$120,8,0)&amp;""</f>
      </c>
      <c r="I302" t="s" s="456">
        <f>VLOOKUP($A302,'Privacy Analyst Evaluation'!$A$46:$K$120,9,0)&amp;""</f>
        <v>3146</v>
      </c>
      <c r="J302" t="s" s="456">
        <f>VLOOKUP($A302,'Privacy Analyst Evaluation'!$A$46:$K$120,10,0)&amp;""</f>
      </c>
      <c r="K302" s="457">
        <f>IF($I302="Critical Importance",20,IF($I302="Minor Importance",5,10))</f>
        <v>5</v>
      </c>
      <c r="L302" s="458">
        <f>IF($E302="Not Scored","N/A",IF(AND($D302='Auto Responses'!$J$27,$H302=""),"N/A",IF(AND($D302='Auto Responses'!$J$27,$H302='Auto Responses'!$J$7),1,IF(AND($D302='Auto Responses'!$J$27,$H302='Auto Responses'!$J$8),0,IF(OR($F302=$G302,$H302='Auto Responses'!$J$7),1,0)))))</f>
        <v>0</v>
      </c>
      <c r="M302" t="s" s="456">
        <f>VLOOKUP($A302,'Privacy Analyst Evaluation'!$A$46:$K$120,10,0)&amp;""</f>
      </c>
      <c r="N302" s="457">
        <f>IF($J302="Critical Importance",1,IF(AND($J302="",$I302="Critical Importance"),1,0))</f>
        <v>0</v>
      </c>
      <c r="O302" t="s" s="456">
        <f>IF(OR($E302="Not Scored",$F302="N/A",$F$24="No"),"N/A",IF($J302="",$K302,IF($J302="Minor Importance",5,IF($J302="Standard Importance",10,IF($J302="Critical Importance",20,0)))))</f>
        <v>148</v>
      </c>
      <c r="P302" t="s" s="456">
        <f>IF(OR($O302="N/A",$L302="N/A"),"N/A",$O302*$L302)</f>
        <v>148</v>
      </c>
      <c r="Q302" s="458">
        <f>IF(M302="TRUE",1,0)</f>
        <v>0</v>
      </c>
      <c r="R302" s="458">
        <f>R301+Q302</f>
        <v>0</v>
      </c>
      <c r="S302" s="458">
        <f>IF(Q302=0,0,R302)</f>
        <v>0</v>
      </c>
      <c r="T302" s="458">
        <f>IF(N302=1,1,0)</f>
        <v>0</v>
      </c>
      <c r="U302" s="458">
        <f>U301+T302</f>
        <v>74</v>
      </c>
      <c r="V302" s="458">
        <f>IF(T302=0,0,U302)</f>
        <v>0</v>
      </c>
      <c r="W302" s="160"/>
    </row>
    <row r="303" ht="57" customHeight="1">
      <c r="A303" t="s" s="456">
        <f>'Questions'!$A303</f>
        <v>3407</v>
      </c>
      <c r="B303" t="s" s="456">
        <f>LEFT(A303,4)</f>
        <v>3408</v>
      </c>
      <c r="C303" t="s" s="456">
        <f>VLOOKUP($A303,'Questions'!$A$3:$L$333,2,0)&amp;""</f>
        <v>1942</v>
      </c>
      <c r="D303" t="s" s="456">
        <f>VLOOKUP($A303,'Questions'!$A$3:$L$333,11,0)&amp;""</f>
        <v>3121</v>
      </c>
      <c r="E303" t="s" s="456">
        <f>VLOOKUP($A303,'Questions'!$A$3:$L$333,12,0)&amp;""</f>
        <v>3124</v>
      </c>
      <c r="F303" t="s" s="456">
        <f>VLOOKUP($A303,'Institution Evaluation'!$A$56:$K$346,3,0)&amp;""</f>
      </c>
      <c r="G303" t="s" s="456">
        <f>VLOOKUP($A303,'Institution Evaluation'!$A$56:$K$346,7,0)&amp;""</f>
        <v>3124</v>
      </c>
      <c r="H303" t="s" s="456">
        <f>VLOOKUP($A303,'Institution Evaluation'!$A$56:$K$346,8,0)&amp;""</f>
      </c>
      <c r="I303" t="s" s="456">
        <f>VLOOKUP($A303,'Institution Evaluation'!$A$56:$K$346,9,0)&amp;""</f>
      </c>
      <c r="J303" t="s" s="456">
        <f>VLOOKUP($A303,'Institution Evaluation'!$A$56:$K$346,10,0)&amp;""</f>
      </c>
      <c r="K303" s="457">
        <f>IF($I303="Critical Importance",20,IF($I303="Minor Importance",5,10))</f>
        <v>10</v>
      </c>
      <c r="L303" t="s" s="372">
        <f>IF($E303="Not Scored","N/A",IF(AND($D303='Auto Responses'!$J$27,$H303=""),"N/A",IF(AND($D303='Auto Responses'!$J$27,$H303='Auto Responses'!$J$7),1,IF(AND($D303='Auto Responses'!$J$27,$H303='Auto Responses'!$J$8),0,IF(OR($F303=$G303,$H303='Auto Responses'!$J$7),1,0)))))</f>
        <v>148</v>
      </c>
      <c r="M303" t="s" s="456">
        <f>VLOOKUP($A303,'Institution Evaluation'!$A$56:$K$346,10,0)&amp;""</f>
      </c>
      <c r="N303" s="457">
        <f>IF($J303="Critical Importance",1,IF(AND($J303="",$I303="Critical Importance"),1,0))</f>
        <v>0</v>
      </c>
      <c r="O303" t="s" s="456">
        <f>IF(OR($F$20="No",$E303="Not Scored"),"N/A",IF($J303="",$K303,IF($J303="Minor Importance",5,IF($J303="Standard Importance",10,IF($J303="Critical Importance",20,0)))))</f>
        <v>148</v>
      </c>
      <c r="P303" t="s" s="456">
        <f>IF(OR($O303="N/A",$L303="N/A"),"N/A",$O303*$L303)</f>
        <v>148</v>
      </c>
      <c r="Q303" s="458">
        <f>IF(M303="TRUE",1,0)</f>
        <v>0</v>
      </c>
      <c r="R303" s="458">
        <f>R302+Q303</f>
        <v>0</v>
      </c>
      <c r="S303" s="458">
        <f>IF(Q303=0,0,R303)</f>
        <v>0</v>
      </c>
      <c r="T303" s="458">
        <f>IF(N303=1,1,0)</f>
        <v>0</v>
      </c>
      <c r="U303" s="458">
        <f>U302+T303</f>
        <v>74</v>
      </c>
      <c r="V303" s="458">
        <f>IF(T303=0,0,U303)</f>
        <v>0</v>
      </c>
      <c r="W303" s="160"/>
    </row>
    <row r="304" ht="57" customHeight="1">
      <c r="A304" t="s" s="456">
        <f>'Questions'!$A304</f>
        <v>3409</v>
      </c>
      <c r="B304" t="s" s="456">
        <f>LEFT(A304,4)</f>
        <v>3408</v>
      </c>
      <c r="C304" t="s" s="456">
        <f>VLOOKUP($A304,'Questions'!$A$3:$L$333,2,0)&amp;""</f>
        <v>1943</v>
      </c>
      <c r="D304" t="s" s="456">
        <f>VLOOKUP($A304,'Questions'!$A$3:$L$333,11,0)&amp;""</f>
        <v>3121</v>
      </c>
      <c r="E304" t="s" s="456">
        <f>VLOOKUP($A304,'Questions'!$A$3:$L$333,12,0)&amp;""</f>
        <v>3124</v>
      </c>
      <c r="F304" t="s" s="456">
        <f>VLOOKUP($A304,'Institution Evaluation'!$A$56:$K$346,3,0)&amp;""</f>
      </c>
      <c r="G304" t="s" s="456">
        <f>VLOOKUP($A304,'Institution Evaluation'!$A$56:$K$346,7,0)&amp;""</f>
        <v>3124</v>
      </c>
      <c r="H304" t="s" s="456">
        <f>VLOOKUP($A304,'Institution Evaluation'!$A$56:$K$346,8,0)&amp;""</f>
      </c>
      <c r="I304" t="s" s="456">
        <f>VLOOKUP($A304,'Institution Evaluation'!$A$56:$K$346,9,0)&amp;""</f>
      </c>
      <c r="J304" t="s" s="456">
        <f>VLOOKUP($A304,'Institution Evaluation'!$A$56:$K$346,10,0)&amp;""</f>
      </c>
      <c r="K304" s="457">
        <f>IF($I304="Critical Importance",20,IF($I304="Minor Importance",5,10))</f>
        <v>10</v>
      </c>
      <c r="L304" t="s" s="372">
        <f>IF($E304="Not Scored","N/A",IF(AND($D304='Auto Responses'!$J$27,$H304=""),"N/A",IF(AND($D304='Auto Responses'!$J$27,$H304='Auto Responses'!$J$7),1,IF(AND($D304='Auto Responses'!$J$27,$H304='Auto Responses'!$J$8),0,IF(OR($F304=$G304,$H304='Auto Responses'!$J$7),1,0)))))</f>
        <v>148</v>
      </c>
      <c r="M304" t="s" s="456">
        <f>VLOOKUP($A304,'Institution Evaluation'!$A$56:$K$346,10,0)&amp;""</f>
      </c>
      <c r="N304" s="457">
        <f>IF($J304="Critical Importance",1,IF(AND($J304="",$I304="Critical Importance"),1,0))</f>
        <v>0</v>
      </c>
      <c r="O304" t="s" s="456">
        <f>IF(OR($F$20="No",$E304="Not Scored"),"N/A",IF($J304="",$K304,IF($J304="Minor Importance",5,IF($J304="Standard Importance",10,IF($J304="Critical Importance",20,0)))))</f>
        <v>148</v>
      </c>
      <c r="P304" t="s" s="456">
        <f>IF(OR($O304="N/A",$L304="N/A"),"N/A",$O304*$L304)</f>
        <v>148</v>
      </c>
      <c r="Q304" s="458">
        <f>IF(M304="TRUE",1,0)</f>
        <v>0</v>
      </c>
      <c r="R304" s="458">
        <f>R303+Q304</f>
        <v>0</v>
      </c>
      <c r="S304" s="458">
        <f>IF(Q304=0,0,R304)</f>
        <v>0</v>
      </c>
      <c r="T304" s="458">
        <f>IF(N304=1,1,0)</f>
        <v>0</v>
      </c>
      <c r="U304" s="458">
        <f>U303+T304</f>
        <v>74</v>
      </c>
      <c r="V304" s="458">
        <f>IF(T304=0,0,U304)</f>
        <v>0</v>
      </c>
      <c r="W304" s="160"/>
    </row>
    <row r="305" ht="57" customHeight="1">
      <c r="A305" t="s" s="456">
        <f>'Questions'!$A305</f>
        <v>1296</v>
      </c>
      <c r="B305" t="s" s="456">
        <f>LEFT(A305,4)</f>
        <v>3410</v>
      </c>
      <c r="C305" t="s" s="456">
        <f>VLOOKUP($A305,'Questions'!$A$3:$L$333,2,0)&amp;""</f>
        <v>1944</v>
      </c>
      <c r="D305" t="s" s="456">
        <f>VLOOKUP($A305,'Questions'!$A$3:$L$333,11,0)&amp;""</f>
      </c>
      <c r="E305" t="s" s="456">
        <f>VLOOKUP($A305,'Questions'!$A$3:$L$333,12,0)&amp;""</f>
        <v>3411</v>
      </c>
      <c r="F305" t="s" s="456">
        <f>VLOOKUP($A305,'Institution Evaluation'!$A$56:$K$346,3,0)&amp;""</f>
      </c>
      <c r="G305" t="s" s="456">
        <f>VLOOKUP($A305,'Institution Evaluation'!$A$56:$K$346,7,0)&amp;""</f>
        <v>3143</v>
      </c>
      <c r="H305" t="s" s="456">
        <f>VLOOKUP($A305,'Institution Evaluation'!$A$56:$K$346,8,0)&amp;""</f>
      </c>
      <c r="I305" t="s" s="456">
        <f>VLOOKUP($A305,'Institution Evaluation'!$A$56:$K$346,9,0)&amp;""</f>
        <v>3144</v>
      </c>
      <c r="J305" t="s" s="456">
        <f>VLOOKUP($A305,'Institution Evaluation'!$A$56:$K$346,10,0)&amp;""</f>
      </c>
      <c r="K305" s="457">
        <f>IF($I305="Critical Importance",20,IF($I305="Minor Importance",5,10))</f>
        <v>20</v>
      </c>
      <c r="L305" s="458">
        <f>IF($E305="Not Scored","N/A",IF(AND($D305='Auto Responses'!$J$27,$H305=""),"N/A",IF(AND($D305='Auto Responses'!$J$27,$H305='Auto Responses'!$J$7),1,IF(AND($D305='Auto Responses'!$J$27,$H305='Auto Responses'!$J$8),0,IF(OR($F305=$G305,$H305='Auto Responses'!$J$7),1,0)))))</f>
        <v>0</v>
      </c>
      <c r="M305" t="s" s="456">
        <f>VLOOKUP($A305,'Institution Evaluation'!$A$56:$K$346,10,0)&amp;""</f>
      </c>
      <c r="N305" s="457">
        <f>IF($J305="Critical Importance",1,IF(AND($J305="",$I305="Critical Importance"),1,0))</f>
        <v>1</v>
      </c>
      <c r="O305" t="s" s="456">
        <f>IF(OR($F$20="No",$E305="Not Scored"),"N/A",IF($J305="",$K305,IF($J305="Minor Importance",5,IF($J305="Standard Importance",10,IF($J305="Critical Importance",20,0)))))</f>
        <v>148</v>
      </c>
      <c r="P305" t="s" s="456">
        <f>IF(OR($O305="N/A",$L305="N/A"),"N/A",$O305*$L305)</f>
        <v>148</v>
      </c>
      <c r="Q305" s="458">
        <f>IF(M305="TRUE",1,0)</f>
        <v>0</v>
      </c>
      <c r="R305" s="458">
        <f>R304+Q305</f>
        <v>0</v>
      </c>
      <c r="S305" s="458">
        <f>IF(Q305=0,0,R305)</f>
        <v>0</v>
      </c>
      <c r="T305" s="458">
        <f>IF(N305=1,1,0)</f>
        <v>1</v>
      </c>
      <c r="U305" s="458">
        <f>U304+T305</f>
        <v>75</v>
      </c>
      <c r="V305" s="458">
        <f>IF(T305=0,0,U305)</f>
        <v>75</v>
      </c>
      <c r="W305" s="160"/>
    </row>
    <row r="306" ht="57" customHeight="1">
      <c r="A306" t="s" s="456">
        <f>'Questions'!$A306</f>
        <v>1297</v>
      </c>
      <c r="B306" t="s" s="456">
        <f>LEFT(A306,4)</f>
        <v>3410</v>
      </c>
      <c r="C306" t="s" s="456">
        <f>VLOOKUP($A306,'Questions'!$A$3:$L$333,2,0)&amp;""</f>
        <v>1945</v>
      </c>
      <c r="D306" t="s" s="456">
        <f>VLOOKUP($A306,'Questions'!$A$3:$L$333,11,0)&amp;""</f>
      </c>
      <c r="E306" t="s" s="456">
        <f>VLOOKUP($A306,'Questions'!$A$3:$L$333,12,0)&amp;""</f>
        <v>3411</v>
      </c>
      <c r="F306" t="s" s="456">
        <f>VLOOKUP($A306,'Institution Evaluation'!$A$56:$K$346,3,0)&amp;""</f>
      </c>
      <c r="G306" t="s" s="456">
        <f>VLOOKUP($A306,'Institution Evaluation'!$A$56:$K$346,7,0)&amp;""</f>
        <v>3143</v>
      </c>
      <c r="H306" t="s" s="456">
        <f>VLOOKUP($A306,'Institution Evaluation'!$A$56:$K$346,8,0)&amp;""</f>
      </c>
      <c r="I306" t="s" s="456">
        <f>VLOOKUP($A306,'Institution Evaluation'!$A$56:$K$346,9,0)&amp;""</f>
        <v>3144</v>
      </c>
      <c r="J306" t="s" s="456">
        <f>VLOOKUP($A306,'Institution Evaluation'!$A$56:$K$346,10,0)&amp;""</f>
      </c>
      <c r="K306" s="457">
        <f>IF($I306="Critical Importance",20,IF($I306="Minor Importance",5,10))</f>
        <v>20</v>
      </c>
      <c r="L306" s="458">
        <f>IF($E306="Not Scored","N/A",IF(AND($D306='Auto Responses'!$J$27,$H306=""),"N/A",IF(AND($D306='Auto Responses'!$J$27,$H306='Auto Responses'!$J$7),1,IF(AND($D306='Auto Responses'!$J$27,$H306='Auto Responses'!$J$8),0,IF(OR($F306=$G306,$H306='Auto Responses'!$J$7),1,0)))))</f>
        <v>0</v>
      </c>
      <c r="M306" t="s" s="456">
        <f>VLOOKUP($A306,'Institution Evaluation'!$A$56:$K$346,10,0)&amp;""</f>
      </c>
      <c r="N306" s="457">
        <f>IF($J306="Critical Importance",1,IF(AND($J306="",$I306="Critical Importance"),1,0))</f>
        <v>1</v>
      </c>
      <c r="O306" t="s" s="456">
        <f>IF(OR($F$20="No",$E306="Not Scored"),"N/A",IF($J306="",$K306,IF($J306="Minor Importance",5,IF($J306="Standard Importance",10,IF($J306="Critical Importance",20,0)))))</f>
        <v>148</v>
      </c>
      <c r="P306" t="s" s="456">
        <f>IF(OR($O306="N/A",$L306="N/A"),"N/A",$O306*$L306)</f>
        <v>148</v>
      </c>
      <c r="Q306" s="458">
        <f>IF(M306="TRUE",1,0)</f>
        <v>0</v>
      </c>
      <c r="R306" s="458">
        <f>R305+Q306</f>
        <v>0</v>
      </c>
      <c r="S306" s="458">
        <f>IF(Q306=0,0,R306)</f>
        <v>0</v>
      </c>
      <c r="T306" s="458">
        <f>IF(N306=1,1,0)</f>
        <v>1</v>
      </c>
      <c r="U306" s="458">
        <f>U305+T306</f>
        <v>76</v>
      </c>
      <c r="V306" s="458">
        <f>IF(T306=0,0,U306)</f>
        <v>76</v>
      </c>
      <c r="W306" s="160"/>
    </row>
    <row r="307" ht="57" customHeight="1">
      <c r="A307" t="s" s="456">
        <f>'Questions'!$A307</f>
        <v>1298</v>
      </c>
      <c r="B307" t="s" s="456">
        <f>LEFT(A307,4)</f>
        <v>3410</v>
      </c>
      <c r="C307" t="s" s="456">
        <f>VLOOKUP($A307,'Questions'!$A$3:$L$333,2,0)&amp;""</f>
        <v>1946</v>
      </c>
      <c r="D307" t="s" s="456">
        <f>VLOOKUP($A307,'Questions'!$A$3:$L$333,11,0)&amp;""</f>
      </c>
      <c r="E307" t="s" s="456">
        <f>VLOOKUP($A307,'Questions'!$A$3:$L$333,12,0)&amp;""</f>
        <v>3411</v>
      </c>
      <c r="F307" t="s" s="456">
        <f>VLOOKUP($A307,'Institution Evaluation'!$A$56:$K$346,3,0)&amp;""</f>
      </c>
      <c r="G307" t="s" s="456">
        <f>VLOOKUP($A307,'Institution Evaluation'!$A$56:$K$346,7,0)&amp;""</f>
        <v>3143</v>
      </c>
      <c r="H307" t="s" s="456">
        <f>VLOOKUP($A307,'Institution Evaluation'!$A$56:$K$346,8,0)&amp;""</f>
      </c>
      <c r="I307" t="s" s="456">
        <f>VLOOKUP($A307,'Institution Evaluation'!$A$56:$K$346,9,0)&amp;""</f>
        <v>3144</v>
      </c>
      <c r="J307" t="s" s="456">
        <f>VLOOKUP($A307,'Institution Evaluation'!$A$56:$K$346,10,0)&amp;""</f>
      </c>
      <c r="K307" s="457">
        <f>IF($I307="Critical Importance",20,IF($I307="Minor Importance",5,10))</f>
        <v>20</v>
      </c>
      <c r="L307" s="458">
        <f>IF($E307="Not Scored","N/A",IF(AND($D307='Auto Responses'!$J$27,$H307=""),"N/A",IF(AND($D307='Auto Responses'!$J$27,$H307='Auto Responses'!$J$7),1,IF(AND($D307='Auto Responses'!$J$27,$H307='Auto Responses'!$J$8),0,IF(OR($F307=$G307,$H307='Auto Responses'!$J$7),1,0)))))</f>
        <v>0</v>
      </c>
      <c r="M307" t="s" s="456">
        <f>VLOOKUP($A307,'Institution Evaluation'!$A$56:$K$346,10,0)&amp;""</f>
      </c>
      <c r="N307" s="457">
        <f>IF($J307="Critical Importance",1,IF(AND($J307="",$I307="Critical Importance"),1,0))</f>
        <v>1</v>
      </c>
      <c r="O307" t="s" s="456">
        <f>IF(OR($F$20="No",$E307="Not Scored"),"N/A",IF($J307="",$K307,IF($J307="Minor Importance",5,IF($J307="Standard Importance",10,IF($J307="Critical Importance",20,0)))))</f>
        <v>148</v>
      </c>
      <c r="P307" t="s" s="456">
        <f>IF(OR($O307="N/A",$L307="N/A"),"N/A",$O307*$L307)</f>
        <v>148</v>
      </c>
      <c r="Q307" s="458">
        <f>IF(M307="TRUE",1,0)</f>
        <v>0</v>
      </c>
      <c r="R307" s="458">
        <f>R306+Q307</f>
        <v>0</v>
      </c>
      <c r="S307" s="458">
        <f>IF(Q307=0,0,R307)</f>
        <v>0</v>
      </c>
      <c r="T307" s="458">
        <f>IF(N307=1,1,0)</f>
        <v>1</v>
      </c>
      <c r="U307" s="458">
        <f>U306+T307</f>
        <v>77</v>
      </c>
      <c r="V307" s="458">
        <f>IF(T307=0,0,U307)</f>
        <v>77</v>
      </c>
      <c r="W307" s="160"/>
    </row>
    <row r="308" ht="57" customHeight="1">
      <c r="A308" t="s" s="456">
        <f>'Questions'!$A308</f>
        <v>3412</v>
      </c>
      <c r="B308" t="s" s="456">
        <f>LEFT(A308,4)</f>
        <v>3410</v>
      </c>
      <c r="C308" t="s" s="456">
        <f>VLOOKUP($A308,'Questions'!$A$3:$L$333,2,0)&amp;""</f>
        <v>1947</v>
      </c>
      <c r="D308" t="s" s="456">
        <f>VLOOKUP($A308,'Questions'!$A$3:$L$333,11,0)&amp;""</f>
      </c>
      <c r="E308" t="s" s="456">
        <f>VLOOKUP($A308,'Questions'!$A$3:$L$333,12,0)&amp;""</f>
        <v>3124</v>
      </c>
      <c r="F308" t="s" s="456">
        <f>VLOOKUP($A308,'Institution Evaluation'!$A$56:$K$346,3,0)&amp;""</f>
      </c>
      <c r="G308" t="s" s="456">
        <f>VLOOKUP($A308,'Institution Evaluation'!$A$56:$K$346,7,0)&amp;""</f>
        <v>3124</v>
      </c>
      <c r="H308" t="s" s="456">
        <f>VLOOKUP($A308,'Institution Evaluation'!$A$56:$K$346,8,0)&amp;""</f>
      </c>
      <c r="I308" t="s" s="456">
        <f>VLOOKUP($A308,'Institution Evaluation'!$A$56:$K$346,9,0)&amp;""</f>
        <v>3165</v>
      </c>
      <c r="J308" t="s" s="456">
        <f>VLOOKUP($A308,'Institution Evaluation'!$A$56:$K$346,10,0)&amp;""</f>
      </c>
      <c r="K308" s="457">
        <f>IF($I308="Critical Importance",20,IF($I308="Minor Importance",5,10))</f>
        <v>10</v>
      </c>
      <c r="L308" t="s" s="372">
        <f>IF($E308="Not Scored","N/A",IF(AND($D308='Auto Responses'!$J$27,$H308=""),"N/A",IF(AND($D308='Auto Responses'!$J$27,$H308='Auto Responses'!$J$7),1,IF(AND($D308='Auto Responses'!$J$27,$H308='Auto Responses'!$J$8),0,IF(OR($F308=$G308,$H308='Auto Responses'!$J$7),1,0)))))</f>
        <v>148</v>
      </c>
      <c r="M308" t="s" s="456">
        <f>VLOOKUP($A308,'Institution Evaluation'!$A$56:$K$346,10,0)&amp;""</f>
      </c>
      <c r="N308" s="457">
        <f>IF($J308="Critical Importance",1,IF(AND($J308="",$I308="Critical Importance"),1,0))</f>
        <v>0</v>
      </c>
      <c r="O308" t="s" s="456">
        <f>IF(OR($F$20="No",$E308="Not Scored"),"N/A",IF($J308="",$K308,IF($J308="Minor Importance",5,IF($J308="Standard Importance",10,IF($J308="Critical Importance",20,0)))))</f>
        <v>148</v>
      </c>
      <c r="P308" t="s" s="456">
        <f>IF(OR($O308="N/A",$L308="N/A"),"N/A",$O308*$L308)</f>
        <v>148</v>
      </c>
      <c r="Q308" s="458">
        <f>IF(M308="TRUE",1,0)</f>
        <v>0</v>
      </c>
      <c r="R308" s="458">
        <f>R307+Q308</f>
        <v>0</v>
      </c>
      <c r="S308" s="458">
        <f>IF(Q308=0,0,R308)</f>
        <v>0</v>
      </c>
      <c r="T308" s="458">
        <f>IF(N308=1,1,0)</f>
        <v>0</v>
      </c>
      <c r="U308" s="458">
        <f>U307+T308</f>
        <v>77</v>
      </c>
      <c r="V308" s="458">
        <f>IF(T308=0,0,U308)</f>
        <v>0</v>
      </c>
      <c r="W308" s="160"/>
    </row>
    <row r="309" ht="57" customHeight="1">
      <c r="A309" t="s" s="456">
        <f>'Questions'!$A309</f>
        <v>3413</v>
      </c>
      <c r="B309" t="s" s="456">
        <f>LEFT(A309,4)</f>
        <v>3410</v>
      </c>
      <c r="C309" t="s" s="456">
        <f>VLOOKUP($A309,'Questions'!$A$3:$L$333,2,0)&amp;""</f>
        <v>1948</v>
      </c>
      <c r="D309" t="s" s="456">
        <f>VLOOKUP($A309,'Questions'!$A$3:$L$333,11,0)&amp;""</f>
      </c>
      <c r="E309" t="s" s="456">
        <f>VLOOKUP($A309,'Questions'!$A$3:$L$333,12,0)&amp;""</f>
        <v>3411</v>
      </c>
      <c r="F309" t="s" s="456">
        <f>VLOOKUP($A309,'Institution Evaluation'!$A$56:$K$346,3,0)&amp;""</f>
      </c>
      <c r="G309" t="s" s="456">
        <f>VLOOKUP($A309,'Institution Evaluation'!$A$56:$K$346,7,0)&amp;""</f>
        <v>3143</v>
      </c>
      <c r="H309" t="s" s="456">
        <f>VLOOKUP($A309,'Institution Evaluation'!$A$56:$K$346,8,0)&amp;""</f>
      </c>
      <c r="I309" t="s" s="456">
        <f>VLOOKUP($A309,'Institution Evaluation'!$A$56:$K$346,9,0)&amp;""</f>
        <v>3165</v>
      </c>
      <c r="J309" t="s" s="456">
        <f>VLOOKUP($A309,'Institution Evaluation'!$A$56:$K$346,10,0)&amp;""</f>
      </c>
      <c r="K309" s="457">
        <f>IF($I309="Critical Importance",20,IF($I309="Minor Importance",5,10))</f>
        <v>10</v>
      </c>
      <c r="L309" s="458">
        <f>IF($E309="Not Scored","N/A",IF(AND($D309='Auto Responses'!$J$27,$H309=""),"N/A",IF(AND($D309='Auto Responses'!$J$27,$H309='Auto Responses'!$J$7),1,IF(AND($D309='Auto Responses'!$J$27,$H309='Auto Responses'!$J$8),0,IF(OR($F309=$G309,$H309='Auto Responses'!$J$7),1,0)))))</f>
        <v>0</v>
      </c>
      <c r="M309" t="s" s="456">
        <f>VLOOKUP($A309,'Institution Evaluation'!$A$56:$K$346,10,0)&amp;""</f>
      </c>
      <c r="N309" s="457">
        <f>IF($J309="Critical Importance",1,IF(AND($J309="",$I309="Critical Importance"),1,0))</f>
        <v>0</v>
      </c>
      <c r="O309" t="s" s="456">
        <f>IF(OR($F$20="No",$E309="Not Scored"),"N/A",IF($J309="",$K309,IF($J309="Minor Importance",5,IF($J309="Standard Importance",10,IF($J309="Critical Importance",20,0)))))</f>
        <v>148</v>
      </c>
      <c r="P309" t="s" s="456">
        <f>IF(OR($O309="N/A",$L309="N/A"),"N/A",$O309*$L309)</f>
        <v>148</v>
      </c>
      <c r="Q309" s="458">
        <f>IF(M309="TRUE",1,0)</f>
        <v>0</v>
      </c>
      <c r="R309" s="458">
        <f>R308+Q309</f>
        <v>0</v>
      </c>
      <c r="S309" s="458">
        <f>IF(Q309=0,0,R309)</f>
        <v>0</v>
      </c>
      <c r="T309" s="458">
        <f>IF(N309=1,1,0)</f>
        <v>0</v>
      </c>
      <c r="U309" s="458">
        <f>U308+T309</f>
        <v>77</v>
      </c>
      <c r="V309" s="458">
        <f>IF(T309=0,0,U309)</f>
        <v>0</v>
      </c>
      <c r="W309" s="160"/>
    </row>
    <row r="310" ht="71.25" customHeight="1">
      <c r="A310" t="s" s="456">
        <f>'Questions'!$A310</f>
        <v>1299</v>
      </c>
      <c r="B310" t="s" s="456">
        <f>LEFT(A310,4)</f>
        <v>3414</v>
      </c>
      <c r="C310" t="s" s="456">
        <f>VLOOKUP($A310,'Questions'!$A$3:$L$333,2,0)&amp;""</f>
        <v>1949</v>
      </c>
      <c r="D310" t="s" s="456">
        <f>VLOOKUP($A310,'Questions'!$A$3:$L$333,11,0)&amp;""</f>
      </c>
      <c r="E310" t="s" s="456">
        <f>VLOOKUP($A310,'Questions'!$A$3:$L$333,12,0)&amp;""</f>
        <v>3411</v>
      </c>
      <c r="F310" t="s" s="456">
        <f>VLOOKUP($A310,'Institution Evaluation'!$A$56:$K$346,3,0)&amp;""</f>
      </c>
      <c r="G310" t="s" s="456">
        <f>VLOOKUP($A310,'Institution Evaluation'!$A$56:$K$346,7,0)&amp;""</f>
        <v>3143</v>
      </c>
      <c r="H310" t="s" s="456">
        <f>VLOOKUP($A310,'Institution Evaluation'!$A$56:$K$346,8,0)&amp;""</f>
      </c>
      <c r="I310" t="s" s="456">
        <f>VLOOKUP($A310,'Institution Evaluation'!$A$56:$K$346,9,0)&amp;""</f>
        <v>3144</v>
      </c>
      <c r="J310" t="s" s="456">
        <f>VLOOKUP($A310,'Institution Evaluation'!$A$56:$K$346,10,0)&amp;""</f>
      </c>
      <c r="K310" s="457">
        <f>IF($I310="Critical Importance",20,IF($I310="Minor Importance",5,10))</f>
        <v>20</v>
      </c>
      <c r="L310" s="458">
        <f>IF($E310="Not Scored","N/A",IF(AND($D310='Auto Responses'!$J$27,$H310=""),"N/A",IF(AND($D310='Auto Responses'!$J$27,$H310='Auto Responses'!$J$7),1,IF(AND($D310='Auto Responses'!$J$27,$H310='Auto Responses'!$J$8),0,IF(OR($F310=$G310,$H310='Auto Responses'!$J$7),1,0)))))</f>
        <v>0</v>
      </c>
      <c r="M310" t="s" s="456">
        <f>VLOOKUP($A310,'Institution Evaluation'!$A$56:$K$346,10,0)&amp;""</f>
      </c>
      <c r="N310" s="457">
        <f>IF($J310="Critical Importance",1,IF(AND($J310="",$I310="Critical Importance"),1,0))</f>
        <v>1</v>
      </c>
      <c r="O310" t="s" s="456">
        <f>IF(OR($F$20="No",$E310="Not Scored"),"N/A",IF($J310="",$K310,IF($J310="Minor Importance",5,IF($J310="Standard Importance",10,IF($J310="Critical Importance",20,0)))))</f>
        <v>148</v>
      </c>
      <c r="P310" t="s" s="456">
        <f>IF(OR($O310="N/A",$L310="N/A"),"N/A",$O310*$L310)</f>
        <v>148</v>
      </c>
      <c r="Q310" s="458">
        <f>IF(M310="TRUE",1,0)</f>
        <v>0</v>
      </c>
      <c r="R310" s="458">
        <f>R309+Q310</f>
        <v>0</v>
      </c>
      <c r="S310" s="458">
        <f>IF(Q310=0,0,R310)</f>
        <v>0</v>
      </c>
      <c r="T310" s="458">
        <f>IF(N310=1,1,0)</f>
        <v>1</v>
      </c>
      <c r="U310" s="458">
        <f>U309+T310</f>
        <v>78</v>
      </c>
      <c r="V310" s="458">
        <f>IF(T310=0,0,U310)</f>
        <v>78</v>
      </c>
      <c r="W310" s="160"/>
    </row>
    <row r="311" ht="57" customHeight="1">
      <c r="A311" t="s" s="456">
        <f>'Questions'!$A311</f>
        <v>1300</v>
      </c>
      <c r="B311" t="s" s="456">
        <f>LEFT(A311,4)</f>
        <v>3414</v>
      </c>
      <c r="C311" t="s" s="456">
        <f>VLOOKUP($A311,'Questions'!$A$3:$L$333,2,0)&amp;""</f>
        <v>1950</v>
      </c>
      <c r="D311" t="s" s="456">
        <f>VLOOKUP($A311,'Questions'!$A$3:$L$333,11,0)&amp;""</f>
      </c>
      <c r="E311" t="s" s="456">
        <f>VLOOKUP($A311,'Questions'!$A$3:$L$333,12,0)&amp;""</f>
        <v>3411</v>
      </c>
      <c r="F311" t="s" s="456">
        <f>VLOOKUP($A311,'Institution Evaluation'!$A$56:$K$346,3,0)&amp;""</f>
      </c>
      <c r="G311" t="s" s="456">
        <f>VLOOKUP($A311,'Institution Evaluation'!$A$56:$K$346,7,0)&amp;""</f>
        <v>3143</v>
      </c>
      <c r="H311" t="s" s="456">
        <f>VLOOKUP($A311,'Institution Evaluation'!$A$56:$K$346,8,0)&amp;""</f>
      </c>
      <c r="I311" t="s" s="456">
        <f>VLOOKUP($A311,'Institution Evaluation'!$A$56:$K$346,9,0)&amp;""</f>
        <v>3144</v>
      </c>
      <c r="J311" t="s" s="456">
        <f>VLOOKUP($A311,'Institution Evaluation'!$A$56:$K$346,10,0)&amp;""</f>
      </c>
      <c r="K311" s="457">
        <f>IF($I311="Critical Importance",20,IF($I311="Minor Importance",5,10))</f>
        <v>20</v>
      </c>
      <c r="L311" s="458">
        <f>IF($E311="Not Scored","N/A",IF(AND($D311='Auto Responses'!$J$27,$H311=""),"N/A",IF(AND($D311='Auto Responses'!$J$27,$H311='Auto Responses'!$J$7),1,IF(AND($D311='Auto Responses'!$J$27,$H311='Auto Responses'!$J$8),0,IF(OR($F311=$G311,$H311='Auto Responses'!$J$7),1,0)))))</f>
        <v>0</v>
      </c>
      <c r="M311" t="s" s="456">
        <f>VLOOKUP($A311,'Institution Evaluation'!$A$56:$K$346,10,0)&amp;""</f>
      </c>
      <c r="N311" s="457">
        <f>IF($J311="Critical Importance",1,IF(AND($J311="",$I311="Critical Importance"),1,0))</f>
        <v>1</v>
      </c>
      <c r="O311" t="s" s="456">
        <f>IF(OR($F$20="No",$E311="Not Scored"),"N/A",IF($J311="",$K311,IF($J311="Minor Importance",5,IF($J311="Standard Importance",10,IF($J311="Critical Importance",20,0)))))</f>
        <v>148</v>
      </c>
      <c r="P311" t="s" s="456">
        <f>IF(OR($O311="N/A",$L311="N/A"),"N/A",$O311*$L311)</f>
        <v>148</v>
      </c>
      <c r="Q311" s="458">
        <f>IF(M311="TRUE",1,0)</f>
        <v>0</v>
      </c>
      <c r="R311" s="458">
        <f>R310+Q311</f>
        <v>0</v>
      </c>
      <c r="S311" s="458">
        <f>IF(Q311=0,0,R311)</f>
        <v>0</v>
      </c>
      <c r="T311" s="458">
        <f>IF(N311=1,1,0)</f>
        <v>1</v>
      </c>
      <c r="U311" s="458">
        <f>U310+T311</f>
        <v>79</v>
      </c>
      <c r="V311" s="458">
        <f>IF(T311=0,0,U311)</f>
        <v>79</v>
      </c>
      <c r="W311" s="160"/>
    </row>
    <row r="312" ht="57" customHeight="1">
      <c r="A312" t="s" s="456">
        <f>'Questions'!$A312</f>
        <v>1301</v>
      </c>
      <c r="B312" t="s" s="456">
        <f>LEFT(A312,4)</f>
        <v>3414</v>
      </c>
      <c r="C312" t="s" s="456">
        <f>VLOOKUP($A312,'Questions'!$A$3:$L$333,2,0)&amp;""</f>
        <v>1951</v>
      </c>
      <c r="D312" t="s" s="456">
        <f>VLOOKUP($A312,'Questions'!$A$3:$L$333,11,0)&amp;""</f>
      </c>
      <c r="E312" t="s" s="456">
        <f>VLOOKUP($A312,'Questions'!$A$3:$L$333,12,0)&amp;""</f>
        <v>3411</v>
      </c>
      <c r="F312" t="s" s="456">
        <f>VLOOKUP($A312,'Institution Evaluation'!$A$56:$K$346,3,0)&amp;""</f>
      </c>
      <c r="G312" t="s" s="456">
        <f>VLOOKUP($A312,'Institution Evaluation'!$A$56:$K$346,7,0)&amp;""</f>
        <v>3143</v>
      </c>
      <c r="H312" t="s" s="456">
        <f>VLOOKUP($A312,'Institution Evaluation'!$A$56:$K$346,8,0)&amp;""</f>
      </c>
      <c r="I312" t="s" s="456">
        <f>VLOOKUP($A312,'Institution Evaluation'!$A$56:$K$346,9,0)&amp;""</f>
        <v>3144</v>
      </c>
      <c r="J312" t="s" s="456">
        <f>VLOOKUP($A312,'Institution Evaluation'!$A$56:$K$346,10,0)&amp;""</f>
      </c>
      <c r="K312" s="457">
        <f>IF($I312="Critical Importance",20,IF($I312="Minor Importance",5,10))</f>
        <v>20</v>
      </c>
      <c r="L312" s="458">
        <f>IF($E312="Not Scored","N/A",IF(AND($D312='Auto Responses'!$J$27,$H312=""),"N/A",IF(AND($D312='Auto Responses'!$J$27,$H312='Auto Responses'!$J$7),1,IF(AND($D312='Auto Responses'!$J$27,$H312='Auto Responses'!$J$8),0,IF(OR($F312=$G312,$H312='Auto Responses'!$J$7),1,0)))))</f>
        <v>0</v>
      </c>
      <c r="M312" t="s" s="456">
        <f>VLOOKUP($A312,'Institution Evaluation'!$A$56:$K$346,10,0)&amp;""</f>
      </c>
      <c r="N312" s="457">
        <f>IF($J312="Critical Importance",1,IF(AND($J312="",$I312="Critical Importance"),1,0))</f>
        <v>1</v>
      </c>
      <c r="O312" t="s" s="456">
        <f>IF(OR($F$20="No",$E312="Not Scored"),"N/A",IF($J312="",$K312,IF($J312="Minor Importance",5,IF($J312="Standard Importance",10,IF($J312="Critical Importance",20,0)))))</f>
        <v>148</v>
      </c>
      <c r="P312" t="s" s="456">
        <f>IF(OR($O312="N/A",$L312="N/A"),"N/A",$O312*$L312)</f>
        <v>148</v>
      </c>
      <c r="Q312" s="458">
        <f>IF(M312="TRUE",1,0)</f>
        <v>0</v>
      </c>
      <c r="R312" s="458">
        <f>R311+Q312</f>
        <v>0</v>
      </c>
      <c r="S312" s="458">
        <f>IF(Q312=0,0,R312)</f>
        <v>0</v>
      </c>
      <c r="T312" s="458">
        <f>IF(N312=1,1,0)</f>
        <v>1</v>
      </c>
      <c r="U312" s="458">
        <f>U311+T312</f>
        <v>80</v>
      </c>
      <c r="V312" s="458">
        <f>IF(T312=0,0,U312)</f>
        <v>80</v>
      </c>
      <c r="W312" s="160"/>
    </row>
    <row r="313" ht="57" customHeight="1">
      <c r="A313" t="s" s="456">
        <f>'Questions'!$A313</f>
        <v>1302</v>
      </c>
      <c r="B313" t="s" s="456">
        <f>LEFT(A313,4)</f>
        <v>3414</v>
      </c>
      <c r="C313" t="s" s="456">
        <f>VLOOKUP($A313,'Questions'!$A$3:$L$333,2,0)&amp;""</f>
        <v>1952</v>
      </c>
      <c r="D313" t="s" s="456">
        <f>VLOOKUP($A313,'Questions'!$A$3:$L$333,11,0)&amp;""</f>
      </c>
      <c r="E313" t="s" s="456">
        <f>VLOOKUP($A313,'Questions'!$A$3:$L$333,12,0)&amp;""</f>
        <v>3411</v>
      </c>
      <c r="F313" t="s" s="456">
        <f>VLOOKUP($A313,'Institution Evaluation'!$A$56:$K$346,3,0)&amp;""</f>
      </c>
      <c r="G313" t="s" s="456">
        <f>VLOOKUP($A313,'Institution Evaluation'!$A$56:$K$346,7,0)&amp;""</f>
        <v>3143</v>
      </c>
      <c r="H313" t="s" s="456">
        <f>VLOOKUP($A313,'Institution Evaluation'!$A$56:$K$346,8,0)&amp;""</f>
      </c>
      <c r="I313" t="s" s="456">
        <f>VLOOKUP($A313,'Institution Evaluation'!$A$56:$K$346,9,0)&amp;""</f>
        <v>3144</v>
      </c>
      <c r="J313" t="s" s="456">
        <f>VLOOKUP($A313,'Institution Evaluation'!$A$56:$K$346,10,0)&amp;""</f>
      </c>
      <c r="K313" s="457">
        <f>IF($I313="Critical Importance",20,IF($I313="Minor Importance",5,10))</f>
        <v>20</v>
      </c>
      <c r="L313" s="458">
        <f>IF($E313="Not Scored","N/A",IF(AND($D313='Auto Responses'!$J$27,$H313=""),"N/A",IF(AND($D313='Auto Responses'!$J$27,$H313='Auto Responses'!$J$7),1,IF(AND($D313='Auto Responses'!$J$27,$H313='Auto Responses'!$J$8),0,IF(OR($F313=$G313,$H313='Auto Responses'!$J$7),1,0)))))</f>
        <v>0</v>
      </c>
      <c r="M313" t="s" s="456">
        <f>VLOOKUP($A313,'Institution Evaluation'!$A$56:$K$346,10,0)&amp;""</f>
      </c>
      <c r="N313" s="457">
        <f>IF($J313="Critical Importance",1,IF(AND($J313="",$I313="Critical Importance"),1,0))</f>
        <v>1</v>
      </c>
      <c r="O313" t="s" s="456">
        <f>IF(OR($F$20="No",$E313="Not Scored",$F313="N/A"),"N/A",IF($J313="",$K313,IF($J313="Minor Importance",5,IF($J313="Standard Importance",10,IF($J313="Critical Importance",20,0)))))</f>
        <v>148</v>
      </c>
      <c r="P313" t="s" s="456">
        <f>IF(OR($O313="N/A",$L313="N/A"),"N/A",$O313*$L313)</f>
        <v>148</v>
      </c>
      <c r="Q313" s="458">
        <f>IF(M313="TRUE",1,0)</f>
        <v>0</v>
      </c>
      <c r="R313" s="458">
        <f>R312+Q313</f>
        <v>0</v>
      </c>
      <c r="S313" s="458">
        <f>IF(Q313=0,0,R313)</f>
        <v>0</v>
      </c>
      <c r="T313" s="458">
        <f>IF(N313=1,1,0)</f>
        <v>1</v>
      </c>
      <c r="U313" s="458">
        <f>U312+T313</f>
        <v>81</v>
      </c>
      <c r="V313" s="458">
        <f>IF(T313=0,0,U313)</f>
        <v>81</v>
      </c>
      <c r="W313" s="160"/>
    </row>
    <row r="314" ht="57" customHeight="1">
      <c r="A314" t="s" s="456">
        <f>'Questions'!$A314</f>
        <v>3415</v>
      </c>
      <c r="B314" t="s" s="456">
        <f>LEFT(A314,4)</f>
        <v>3414</v>
      </c>
      <c r="C314" t="s" s="456">
        <f>VLOOKUP($A314,'Questions'!$A$3:$L$333,2,0)&amp;""</f>
        <v>1953</v>
      </c>
      <c r="D314" t="s" s="456">
        <f>VLOOKUP($A314,'Questions'!$A$3:$L$333,11,0)&amp;""</f>
      </c>
      <c r="E314" t="s" s="456">
        <f>VLOOKUP($A314,'Questions'!$A$3:$L$333,12,0)&amp;""</f>
        <v>3411</v>
      </c>
      <c r="F314" t="s" s="456">
        <f>VLOOKUP($A314,'Institution Evaluation'!$A$56:$K$346,3,0)&amp;""</f>
      </c>
      <c r="G314" t="s" s="456">
        <f>VLOOKUP($A314,'Institution Evaluation'!$A$56:$K$346,7,0)&amp;""</f>
        <v>3143</v>
      </c>
      <c r="H314" t="s" s="456">
        <f>VLOOKUP($A314,'Institution Evaluation'!$A$56:$K$346,8,0)&amp;""</f>
      </c>
      <c r="I314" t="s" s="456">
        <f>VLOOKUP($A314,'Institution Evaluation'!$A$56:$K$346,9,0)&amp;""</f>
        <v>3146</v>
      </c>
      <c r="J314" t="s" s="456">
        <f>VLOOKUP($A314,'Institution Evaluation'!$A$56:$K$346,10,0)&amp;""</f>
      </c>
      <c r="K314" s="457">
        <f>IF($I314="Critical Importance",20,IF($I314="Minor Importance",5,10))</f>
        <v>5</v>
      </c>
      <c r="L314" s="458">
        <f>IF($E314="Not Scored","N/A",IF(AND($D314='Auto Responses'!$J$27,$H314=""),"N/A",IF(AND($D314='Auto Responses'!$J$27,$H314='Auto Responses'!$J$7),1,IF(AND($D314='Auto Responses'!$J$27,$H314='Auto Responses'!$J$8),0,IF(OR($F314=$G314,$H314='Auto Responses'!$J$7),1,0)))))</f>
        <v>0</v>
      </c>
      <c r="M314" t="s" s="456">
        <f>VLOOKUP($A314,'Institution Evaluation'!$A$56:$K$346,10,0)&amp;""</f>
      </c>
      <c r="N314" s="457">
        <f>IF($J314="Critical Importance",1,IF(AND($J314="",$I314="Critical Importance"),1,0))</f>
        <v>0</v>
      </c>
      <c r="O314" t="s" s="456">
        <f>IF(OR($F$20="No",$E314="Not Scored"),"N/A",IF($J314="",$K314,IF($J314="Minor Importance",5,IF($J314="Standard Importance",10,IF($J314="Critical Importance",20,0)))))</f>
        <v>148</v>
      </c>
      <c r="P314" t="s" s="456">
        <f>IF(OR($O314="N/A",$L314="N/A"),"N/A",$O314*$L314)</f>
        <v>148</v>
      </c>
      <c r="Q314" s="458">
        <f>IF(M314="TRUE",1,0)</f>
        <v>0</v>
      </c>
      <c r="R314" s="458">
        <f>R313+Q314</f>
        <v>0</v>
      </c>
      <c r="S314" s="458">
        <f>IF(Q314=0,0,R314)</f>
        <v>0</v>
      </c>
      <c r="T314" s="458">
        <f>IF(N314=1,1,0)</f>
        <v>0</v>
      </c>
      <c r="U314" s="458">
        <f>U313+T314</f>
        <v>81</v>
      </c>
      <c r="V314" s="458">
        <f>IF(T314=0,0,U314)</f>
        <v>0</v>
      </c>
      <c r="W314" s="160"/>
    </row>
    <row r="315" ht="57" customHeight="1">
      <c r="A315" t="s" s="456">
        <f>'Questions'!$A315</f>
        <v>1303</v>
      </c>
      <c r="B315" t="s" s="456">
        <f>LEFT(A315,4)</f>
        <v>3416</v>
      </c>
      <c r="C315" t="s" s="456">
        <f>VLOOKUP($A315,'Questions'!$A$3:$L$333,2,0)&amp;""</f>
        <v>1954</v>
      </c>
      <c r="D315" t="s" s="456">
        <f>VLOOKUP($A315,'Questions'!$A$3:$L$333,11,0)&amp;""</f>
      </c>
      <c r="E315" t="s" s="456">
        <f>VLOOKUP($A315,'Questions'!$A$3:$L$333,12,0)&amp;""</f>
        <v>3411</v>
      </c>
      <c r="F315" t="s" s="456">
        <f>VLOOKUP($A315,'Institution Evaluation'!$A$56:$K$346,3,0)&amp;""</f>
      </c>
      <c r="G315" t="s" s="456">
        <f>VLOOKUP($A315,'Institution Evaluation'!$A$56:$K$346,7,0)&amp;""</f>
        <v>3143</v>
      </c>
      <c r="H315" t="s" s="456">
        <f>VLOOKUP($A315,'Institution Evaluation'!$A$56:$K$346,8,0)&amp;""</f>
      </c>
      <c r="I315" t="s" s="456">
        <f>VLOOKUP($A315,'Institution Evaluation'!$A$56:$K$346,9,0)&amp;""</f>
        <v>3144</v>
      </c>
      <c r="J315" t="s" s="456">
        <f>VLOOKUP($A315,'Institution Evaluation'!$A$56:$K$346,10,0)&amp;""</f>
      </c>
      <c r="K315" s="457">
        <f>IF($I315="Critical Importance",20,IF($I315="Minor Importance",5,10))</f>
        <v>20</v>
      </c>
      <c r="L315" s="458">
        <f>IF($E315="Not Scored","N/A",IF(AND($D315='Auto Responses'!$J$27,$H315=""),"N/A",IF(AND($D315='Auto Responses'!$J$27,$H315='Auto Responses'!$J$7),1,IF(AND($D315='Auto Responses'!$J$27,$H315='Auto Responses'!$J$8),0,IF(OR($F315=$G315,$H315='Auto Responses'!$J$7),1,0)))))</f>
        <v>0</v>
      </c>
      <c r="M315" t="s" s="456">
        <f>VLOOKUP($A315,'Institution Evaluation'!$A$56:$K$346,10,0)&amp;""</f>
      </c>
      <c r="N315" s="457">
        <f>IF($J315="Critical Importance",1,IF(AND($J315="",$I315="Critical Importance"),1,0))</f>
        <v>1</v>
      </c>
      <c r="O315" t="s" s="456">
        <f>IF(OR($F$20="No",$E315="Not Scored"),"N/A",IF($J315="",$K315,IF($J315="Minor Importance",5,IF($J315="Standard Importance",10,IF($J315="Critical Importance",20,0)))))</f>
        <v>148</v>
      </c>
      <c r="P315" t="s" s="456">
        <f>IF(OR($O315="N/A",$L315="N/A"),"N/A",$O315*$L315)</f>
        <v>148</v>
      </c>
      <c r="Q315" s="458">
        <f>IF(M315="TRUE",1,0)</f>
        <v>0</v>
      </c>
      <c r="R315" s="458">
        <f>R314+Q315</f>
        <v>0</v>
      </c>
      <c r="S315" s="458">
        <f>IF(Q315=0,0,R315)</f>
        <v>0</v>
      </c>
      <c r="T315" s="458">
        <f>IF(N315=1,1,0)</f>
        <v>1</v>
      </c>
      <c r="U315" s="458">
        <f>U314+T315</f>
        <v>82</v>
      </c>
      <c r="V315" s="458">
        <f>IF(T315=0,0,U315)</f>
        <v>82</v>
      </c>
      <c r="W315" s="160"/>
    </row>
    <row r="316" ht="57" customHeight="1">
      <c r="A316" t="s" s="456">
        <f>'Questions'!$A316</f>
        <v>1304</v>
      </c>
      <c r="B316" t="s" s="456">
        <f>LEFT(A316,4)</f>
        <v>3416</v>
      </c>
      <c r="C316" t="s" s="456">
        <f>VLOOKUP($A316,'Questions'!$A$3:$L$333,2,0)&amp;""</f>
        <v>1955</v>
      </c>
      <c r="D316" t="s" s="456">
        <f>VLOOKUP($A316,'Questions'!$A$3:$L$333,11,0)&amp;""</f>
      </c>
      <c r="E316" t="s" s="456">
        <f>VLOOKUP($A316,'Questions'!$A$3:$L$333,12,0)&amp;""</f>
        <v>3411</v>
      </c>
      <c r="F316" t="s" s="456">
        <f>VLOOKUP($A316,'Institution Evaluation'!$A$56:$K$346,3,0)&amp;""</f>
      </c>
      <c r="G316" t="s" s="456">
        <f>VLOOKUP($A316,'Institution Evaluation'!$A$56:$K$346,7,0)&amp;""</f>
        <v>3149</v>
      </c>
      <c r="H316" t="s" s="456">
        <f>VLOOKUP($A316,'Institution Evaluation'!$A$56:$K$346,8,0)&amp;""</f>
      </c>
      <c r="I316" t="s" s="456">
        <f>VLOOKUP($A316,'Institution Evaluation'!$A$56:$K$346,9,0)&amp;""</f>
        <v>3144</v>
      </c>
      <c r="J316" t="s" s="456">
        <f>VLOOKUP($A316,'Institution Evaluation'!$A$56:$K$346,10,0)&amp;""</f>
      </c>
      <c r="K316" s="457">
        <f>IF($I316="Critical Importance",20,IF($I316="Minor Importance",5,10))</f>
        <v>20</v>
      </c>
      <c r="L316" s="458">
        <f>IF($E316="Not Scored","N/A",IF(AND($D316='Auto Responses'!$J$27,$H316=""),"N/A",IF(AND($D316='Auto Responses'!$J$27,$H316='Auto Responses'!$J$7),1,IF(AND($D316='Auto Responses'!$J$27,$H316='Auto Responses'!$J$8),0,IF(OR($F316=$G316,$H316='Auto Responses'!$J$7),1,0)))))</f>
        <v>0</v>
      </c>
      <c r="M316" t="s" s="456">
        <f>VLOOKUP($A316,'Institution Evaluation'!$A$56:$K$346,10,0)&amp;""</f>
      </c>
      <c r="N316" s="457">
        <f>IF($J316="Critical Importance",1,IF(AND($J316="",$I316="Critical Importance"),1,0))</f>
        <v>1</v>
      </c>
      <c r="O316" t="s" s="456">
        <f>IF(OR($F$20="No",$E316="Not Scored"),"N/A",IF($J316="",$K316,IF($J316="Minor Importance",5,IF($J316="Standard Importance",10,IF($J316="Critical Importance",20,0)))))</f>
        <v>148</v>
      </c>
      <c r="P316" t="s" s="456">
        <f>IF(OR($O316="N/A",$L316="N/A"),"N/A",$O316*$L316)</f>
        <v>148</v>
      </c>
      <c r="Q316" s="458">
        <f>IF(M316="TRUE",1,0)</f>
        <v>0</v>
      </c>
      <c r="R316" s="458">
        <f>R315+Q316</f>
        <v>0</v>
      </c>
      <c r="S316" s="458">
        <f>IF(Q316=0,0,R316)</f>
        <v>0</v>
      </c>
      <c r="T316" s="458">
        <f>IF(N316=1,1,0)</f>
        <v>1</v>
      </c>
      <c r="U316" s="458">
        <f>U315+T316</f>
        <v>83</v>
      </c>
      <c r="V316" s="458">
        <f>IF(T316=0,0,U316)</f>
        <v>83</v>
      </c>
      <c r="W316" s="160"/>
    </row>
    <row r="317" ht="57" customHeight="1">
      <c r="A317" t="s" s="456">
        <f>'Questions'!$A317</f>
        <v>1305</v>
      </c>
      <c r="B317" t="s" s="456">
        <f>LEFT(A317,4)</f>
        <v>3416</v>
      </c>
      <c r="C317" t="s" s="456">
        <f>VLOOKUP($A317,'Questions'!$A$3:$L$333,2,0)&amp;""</f>
        <v>1956</v>
      </c>
      <c r="D317" t="s" s="456">
        <f>VLOOKUP($A317,'Questions'!$A$3:$L$333,11,0)&amp;""</f>
      </c>
      <c r="E317" t="s" s="456">
        <f>VLOOKUP($A317,'Questions'!$A$3:$L$333,12,0)&amp;""</f>
        <v>3411</v>
      </c>
      <c r="F317" t="s" s="456">
        <f>VLOOKUP($A317,'Institution Evaluation'!$A$56:$K$346,3,0)&amp;""</f>
      </c>
      <c r="G317" t="s" s="456">
        <f>VLOOKUP($A317,'Institution Evaluation'!$A$56:$K$346,7,0)&amp;""</f>
        <v>3143</v>
      </c>
      <c r="H317" t="s" s="456">
        <f>VLOOKUP($A317,'Institution Evaluation'!$A$56:$K$346,8,0)&amp;""</f>
      </c>
      <c r="I317" t="s" s="456">
        <f>VLOOKUP($A317,'Institution Evaluation'!$A$56:$K$346,9,0)&amp;""</f>
        <v>3144</v>
      </c>
      <c r="J317" t="s" s="456">
        <f>VLOOKUP($A317,'Institution Evaluation'!$A$56:$K$346,10,0)&amp;""</f>
      </c>
      <c r="K317" s="457">
        <f>IF($I317="Critical Importance",20,IF($I317="Minor Importance",5,10))</f>
        <v>20</v>
      </c>
      <c r="L317" s="458">
        <f>IF($E317="Not Scored","N/A",IF(AND($D317='Auto Responses'!$J$27,$H317=""),"N/A",IF(AND($D317='Auto Responses'!$J$27,$H317='Auto Responses'!$J$7),1,IF(AND($D317='Auto Responses'!$J$27,$H317='Auto Responses'!$J$8),0,IF(OR($F317=$G317,$H317='Auto Responses'!$J$7),1,0)))))</f>
        <v>0</v>
      </c>
      <c r="M317" t="s" s="456">
        <f>VLOOKUP($A317,'Institution Evaluation'!$A$56:$K$346,10,0)&amp;""</f>
      </c>
      <c r="N317" s="457">
        <f>IF($J317="Critical Importance",1,IF(AND($J317="",$I317="Critical Importance"),1,0))</f>
        <v>1</v>
      </c>
      <c r="O317" t="s" s="456">
        <f>IF(OR($F$20="No",$E317="Not Scored"),"N/A",IF($J317="",$K317,IF($J317="Minor Importance",5,IF($J317="Standard Importance",10,IF($J317="Critical Importance",20,0)))))</f>
        <v>148</v>
      </c>
      <c r="P317" t="s" s="456">
        <f>IF(OR($O317="N/A",$L317="N/A"),"N/A",$O317*$L317)</f>
        <v>148</v>
      </c>
      <c r="Q317" s="458">
        <f>IF(M317="TRUE",1,0)</f>
        <v>0</v>
      </c>
      <c r="R317" s="458">
        <f>R316+Q317</f>
        <v>0</v>
      </c>
      <c r="S317" s="458">
        <f>IF(Q317=0,0,R317)</f>
        <v>0</v>
      </c>
      <c r="T317" s="458">
        <f>IF(N317=1,1,0)</f>
        <v>1</v>
      </c>
      <c r="U317" s="458">
        <f>U316+T317</f>
        <v>84</v>
      </c>
      <c r="V317" s="458">
        <f>IF(T317=0,0,U317)</f>
        <v>84</v>
      </c>
      <c r="W317" s="160"/>
    </row>
    <row r="318" ht="57" customHeight="1">
      <c r="A318" t="s" s="456">
        <f>'Questions'!$A318</f>
        <v>3417</v>
      </c>
      <c r="B318" t="s" s="456">
        <f>LEFT(A318,4)</f>
        <v>3416</v>
      </c>
      <c r="C318" t="s" s="456">
        <f>VLOOKUP($A318,'Questions'!$A$3:$L$333,2,0)&amp;""</f>
        <v>1957</v>
      </c>
      <c r="D318" t="s" s="456">
        <f>VLOOKUP($A318,'Questions'!$A$3:$L$333,11,0)&amp;""</f>
      </c>
      <c r="E318" t="s" s="456">
        <f>VLOOKUP($A318,'Questions'!$A$3:$L$333,12,0)&amp;""</f>
        <v>3124</v>
      </c>
      <c r="F318" t="s" s="456">
        <f>VLOOKUP($A318,'Institution Evaluation'!$A$56:$K$346,3,0)&amp;""</f>
      </c>
      <c r="G318" t="s" s="456">
        <f>VLOOKUP($A318,'Institution Evaluation'!$A$56:$K$346,7,0)&amp;""</f>
        <v>3124</v>
      </c>
      <c r="H318" t="s" s="456">
        <f>VLOOKUP($A318,'Institution Evaluation'!$A$56:$K$346,8,0)&amp;""</f>
      </c>
      <c r="I318" t="s" s="456">
        <f>VLOOKUP($A318,'Institution Evaluation'!$A$56:$K$346,9,0)&amp;""</f>
        <v>3165</v>
      </c>
      <c r="J318" t="s" s="456">
        <f>VLOOKUP($A318,'Institution Evaluation'!$A$56:$K$346,10,0)&amp;""</f>
      </c>
      <c r="K318" s="457">
        <f>IF($I318="Critical Importance",20,IF($I318="Minor Importance",5,10))</f>
        <v>10</v>
      </c>
      <c r="L318" t="s" s="372">
        <f>IF($E318="Not Scored","N/A",IF(AND($D318='Auto Responses'!$J$27,$H318=""),"N/A",IF(AND($D318='Auto Responses'!$J$27,$H318='Auto Responses'!$J$7),1,IF(AND($D318='Auto Responses'!$J$27,$H318='Auto Responses'!$J$8),0,IF(OR($F318=$G318,$H318='Auto Responses'!$J$7),1,0)))))</f>
        <v>148</v>
      </c>
      <c r="M318" t="s" s="456">
        <f>VLOOKUP($A318,'Institution Evaluation'!$A$56:$K$346,10,0)&amp;""</f>
      </c>
      <c r="N318" s="457">
        <f>IF($J318="Critical Importance",1,IF(AND($J318="",$I318="Critical Importance"),1,0))</f>
        <v>0</v>
      </c>
      <c r="O318" t="s" s="456">
        <f>IF(OR($F$20="No",$E318="Not Scored"),"N/A",IF($J318="",$K318,IF($J318="Minor Importance",5,IF($J318="Standard Importance",10,IF($J318="Critical Importance",20,0)))))</f>
        <v>148</v>
      </c>
      <c r="P318" t="s" s="456">
        <f>IF(OR($O318="N/A",$L318="N/A"),"N/A",$O318*$L318)</f>
        <v>148</v>
      </c>
      <c r="Q318" s="458">
        <f>IF(M318="TRUE",1,0)</f>
        <v>0</v>
      </c>
      <c r="R318" s="458">
        <f>R317+Q318</f>
        <v>0</v>
      </c>
      <c r="S318" s="458">
        <f>IF(Q318=0,0,R318)</f>
        <v>0</v>
      </c>
      <c r="T318" s="458">
        <f>IF(N318=1,1,0)</f>
        <v>0</v>
      </c>
      <c r="U318" s="458">
        <f>U317+T318</f>
        <v>84</v>
      </c>
      <c r="V318" s="458">
        <f>IF(T318=0,0,U318)</f>
        <v>0</v>
      </c>
      <c r="W318" s="160"/>
    </row>
    <row r="319" ht="57" customHeight="1">
      <c r="A319" t="s" s="456">
        <f>'Questions'!$A319</f>
        <v>3418</v>
      </c>
      <c r="B319" t="s" s="456">
        <f>LEFT(A319,4)</f>
        <v>3416</v>
      </c>
      <c r="C319" t="s" s="456">
        <f>VLOOKUP($A319,'Questions'!$A$3:$L$333,2,0)&amp;""</f>
        <v>1958</v>
      </c>
      <c r="D319" t="s" s="456">
        <f>VLOOKUP($A319,'Questions'!$A$3:$L$333,11,0)&amp;""</f>
      </c>
      <c r="E319" t="s" s="456">
        <f>VLOOKUP($A319,'Questions'!$A$3:$L$333,12,0)&amp;""</f>
        <v>3411</v>
      </c>
      <c r="F319" t="s" s="456">
        <f>VLOOKUP($A319,'Institution Evaluation'!$A$56:$K$346,3,0)&amp;""</f>
      </c>
      <c r="G319" t="s" s="456">
        <f>VLOOKUP($A319,'Institution Evaluation'!$A$56:$K$346,7,0)&amp;""</f>
        <v>3143</v>
      </c>
      <c r="H319" t="s" s="456">
        <f>VLOOKUP($A319,'Institution Evaluation'!$A$56:$K$346,8,0)&amp;""</f>
      </c>
      <c r="I319" t="s" s="456">
        <f>VLOOKUP($A319,'Institution Evaluation'!$A$56:$K$346,9,0)&amp;""</f>
        <v>3165</v>
      </c>
      <c r="J319" t="s" s="456">
        <f>VLOOKUP($A319,'Institution Evaluation'!$A$56:$K$346,10,0)&amp;""</f>
      </c>
      <c r="K319" s="457">
        <f>IF($I319="Critical Importance",20,IF($I319="Minor Importance",5,10))</f>
        <v>10</v>
      </c>
      <c r="L319" s="458">
        <f>IF($E319="Not Scored","N/A",IF(AND($D319='Auto Responses'!$J$27,$H319=""),"N/A",IF(AND($D319='Auto Responses'!$J$27,$H319='Auto Responses'!$J$7),1,IF(AND($D319='Auto Responses'!$J$27,$H319='Auto Responses'!$J$8),0,IF(OR($F319=$G319,$H319='Auto Responses'!$J$7),1,0)))))</f>
        <v>0</v>
      </c>
      <c r="M319" t="s" s="456">
        <f>VLOOKUP($A319,'Institution Evaluation'!$A$56:$K$346,10,0)&amp;""</f>
      </c>
      <c r="N319" s="457">
        <f>IF($J319="Critical Importance",1,IF(AND($J319="",$I319="Critical Importance"),1,0))</f>
        <v>0</v>
      </c>
      <c r="O319" t="s" s="456">
        <f>IF(OR($F$20="No",$E319="Not Scored"),"N/A",IF($J319="",$K319,IF($J319="Minor Importance",5,IF($J319="Standard Importance",10,IF($J319="Critical Importance",20,0)))))</f>
        <v>148</v>
      </c>
      <c r="P319" t="s" s="456">
        <f>IF(OR($O319="N/A",$L319="N/A"),"N/A",$O319*$L319)</f>
        <v>148</v>
      </c>
      <c r="Q319" s="458">
        <f>IF(M319="TRUE",1,0)</f>
        <v>0</v>
      </c>
      <c r="R319" s="458">
        <f>R318+Q319</f>
        <v>0</v>
      </c>
      <c r="S319" s="458">
        <f>IF(Q319=0,0,R319)</f>
        <v>0</v>
      </c>
      <c r="T319" s="458">
        <f>IF(N319=1,1,0)</f>
        <v>0</v>
      </c>
      <c r="U319" s="458">
        <f>U318+T319</f>
        <v>84</v>
      </c>
      <c r="V319" s="458">
        <f>IF(T319=0,0,U319)</f>
        <v>0</v>
      </c>
      <c r="W319" s="160"/>
    </row>
    <row r="320" ht="57" customHeight="1">
      <c r="A320" t="s" s="456">
        <f>'Questions'!$A320</f>
        <v>1306</v>
      </c>
      <c r="B320" t="s" s="456">
        <f>LEFT(A320,4)</f>
        <v>3419</v>
      </c>
      <c r="C320" t="s" s="456">
        <f>VLOOKUP($A320,'Questions'!$A$3:$L$333,2,0)&amp;""</f>
        <v>1959</v>
      </c>
      <c r="D320" t="s" s="456">
        <f>VLOOKUP($A320,'Questions'!$A$3:$L$333,11,0)&amp;""</f>
      </c>
      <c r="E320" t="s" s="456">
        <f>VLOOKUP($A320,'Questions'!$A$3:$L$333,12,0)&amp;""</f>
        <v>3411</v>
      </c>
      <c r="F320" t="s" s="456">
        <f>VLOOKUP($A320,'Institution Evaluation'!$A$56:$K$346,3,0)&amp;""</f>
      </c>
      <c r="G320" t="s" s="456">
        <f>VLOOKUP($A320,'Institution Evaluation'!$A$56:$K$346,7,0)&amp;""</f>
        <v>3143</v>
      </c>
      <c r="H320" t="s" s="456">
        <f>VLOOKUP($A320,'Institution Evaluation'!$A$56:$K$346,8,0)&amp;""</f>
      </c>
      <c r="I320" t="s" s="456">
        <f>VLOOKUP($A320,'Institution Evaluation'!$A$56:$K$346,9,0)&amp;""</f>
        <v>3144</v>
      </c>
      <c r="J320" t="s" s="456">
        <f>VLOOKUP($A320,'Institution Evaluation'!$A$56:$K$346,10,0)&amp;""</f>
      </c>
      <c r="K320" s="457">
        <f>IF($I320="Critical Importance",20,IF($I320="Minor Importance",5,10))</f>
        <v>20</v>
      </c>
      <c r="L320" s="458">
        <f>IF($E320="Not Scored","N/A",IF(AND($D320='Auto Responses'!$J$27,$H320=""),"N/A",IF(AND($D320='Auto Responses'!$J$27,$H320='Auto Responses'!$J$7),1,IF(AND($D320='Auto Responses'!$J$27,$H320='Auto Responses'!$J$8),0,IF(OR($F320=$G320,$H320='Auto Responses'!$J$7),1,0)))))</f>
        <v>0</v>
      </c>
      <c r="M320" t="s" s="456">
        <f>VLOOKUP($A320,'Institution Evaluation'!$A$56:$K$346,10,0)&amp;""</f>
      </c>
      <c r="N320" s="457">
        <f>IF($J320="Critical Importance",1,IF(AND($J320="",$I320="Critical Importance"),1,0))</f>
        <v>1</v>
      </c>
      <c r="O320" t="s" s="456">
        <f>IF(OR($F$20="No",$F$303="No",$E320="Not Scored"),"N/A",IF($J320="",$K320,IF($J320="Minor Importance",5,IF($J320="Standard Importance",10,IF($J320="Critical Importance",20,0)))))</f>
        <v>148</v>
      </c>
      <c r="P320" t="s" s="456">
        <f>IF(OR($O320="N/A",$L320="N/A"),"N/A",$O320*$L320)</f>
        <v>148</v>
      </c>
      <c r="Q320" s="458">
        <f>IF(M320="TRUE",1,0)</f>
        <v>0</v>
      </c>
      <c r="R320" s="458">
        <f>R319+Q320</f>
        <v>0</v>
      </c>
      <c r="S320" s="458">
        <f>IF(Q320=0,0,R320)</f>
        <v>0</v>
      </c>
      <c r="T320" s="458">
        <f>IF(N320=1,1,0)</f>
        <v>1</v>
      </c>
      <c r="U320" s="458">
        <f>U319+T320</f>
        <v>85</v>
      </c>
      <c r="V320" s="458">
        <f>IF(T320=0,0,U320)</f>
        <v>85</v>
      </c>
      <c r="W320" s="160"/>
    </row>
    <row r="321" ht="57" customHeight="1">
      <c r="A321" t="s" s="456">
        <f>'Questions'!$A321</f>
        <v>1307</v>
      </c>
      <c r="B321" t="s" s="456">
        <f>LEFT(A321,4)</f>
        <v>3419</v>
      </c>
      <c r="C321" t="s" s="456">
        <f>VLOOKUP($A321,'Questions'!$A$3:$L$333,2,0)&amp;""</f>
        <v>1960</v>
      </c>
      <c r="D321" t="s" s="456">
        <f>VLOOKUP($A321,'Questions'!$A$3:$L$333,11,0)&amp;""</f>
      </c>
      <c r="E321" t="s" s="456">
        <f>VLOOKUP($A321,'Questions'!$A$3:$L$333,12,0)&amp;""</f>
        <v>3411</v>
      </c>
      <c r="F321" t="s" s="456">
        <f>VLOOKUP($A321,'Institution Evaluation'!$A$56:$K$346,3,0)&amp;""</f>
      </c>
      <c r="G321" t="s" s="456">
        <f>VLOOKUP($A321,'Institution Evaluation'!$A$56:$K$346,7,0)&amp;""</f>
        <v>3143</v>
      </c>
      <c r="H321" t="s" s="456">
        <f>VLOOKUP($A321,'Institution Evaluation'!$A$56:$K$346,8,0)&amp;""</f>
      </c>
      <c r="I321" t="s" s="456">
        <f>VLOOKUP($A321,'Institution Evaluation'!$A$56:$K$346,9,0)&amp;""</f>
        <v>3144</v>
      </c>
      <c r="J321" t="s" s="456">
        <f>VLOOKUP($A321,'Institution Evaluation'!$A$56:$K$346,10,0)&amp;""</f>
      </c>
      <c r="K321" s="457">
        <f>IF($I321="Critical Importance",20,IF($I321="Minor Importance",5,10))</f>
        <v>20</v>
      </c>
      <c r="L321" s="458">
        <f>IF($E321="Not Scored","N/A",IF(AND($D321='Auto Responses'!$J$27,$H321=""),"N/A",IF(AND($D321='Auto Responses'!$J$27,$H321='Auto Responses'!$J$7),1,IF(AND($D321='Auto Responses'!$J$27,$H321='Auto Responses'!$J$8),0,IF(OR($F321=$G321,$H321='Auto Responses'!$J$7),1,0)))))</f>
        <v>0</v>
      </c>
      <c r="M321" t="s" s="456">
        <f>VLOOKUP($A321,'Institution Evaluation'!$A$56:$K$346,10,0)&amp;""</f>
      </c>
      <c r="N321" s="457">
        <f>IF($J321="Critical Importance",1,IF(AND($J321="",$I321="Critical Importance"),1,0))</f>
        <v>1</v>
      </c>
      <c r="O321" t="s" s="456">
        <f>IF(OR($F$20="No",$F$303="No",$E321="Not Scored"),"N/A",IF($J321="",$K321,IF($J321="Minor Importance",5,IF($J321="Standard Importance",10,IF($J321="Critical Importance",20,0)))))</f>
        <v>148</v>
      </c>
      <c r="P321" t="s" s="456">
        <f>IF(OR($O321="N/A",$L321="N/A"),"N/A",$O321*$L321)</f>
        <v>148</v>
      </c>
      <c r="Q321" s="458">
        <f>IF(M321="TRUE",1,0)</f>
        <v>0</v>
      </c>
      <c r="R321" s="458">
        <f>R320+Q321</f>
        <v>0</v>
      </c>
      <c r="S321" s="458">
        <f>IF(Q321=0,0,R321)</f>
        <v>0</v>
      </c>
      <c r="T321" s="458">
        <f>IF(N321=1,1,0)</f>
        <v>1</v>
      </c>
      <c r="U321" s="458">
        <f>U320+T321</f>
        <v>86</v>
      </c>
      <c r="V321" s="458">
        <f>IF(T321=0,0,U321)</f>
        <v>86</v>
      </c>
      <c r="W321" s="160"/>
    </row>
    <row r="322" ht="57" customHeight="1">
      <c r="A322" t="s" s="456">
        <f>'Questions'!$A322</f>
        <v>3420</v>
      </c>
      <c r="B322" t="s" s="456">
        <f>LEFT(A322,4)</f>
        <v>3419</v>
      </c>
      <c r="C322" t="s" s="456">
        <f>VLOOKUP($A322,'Questions'!$A$3:$L$333,2,0)&amp;""</f>
        <v>1961</v>
      </c>
      <c r="D322" t="s" s="456">
        <f>VLOOKUP($A322,'Questions'!$A$3:$L$333,11,0)&amp;""</f>
      </c>
      <c r="E322" t="s" s="456">
        <f>VLOOKUP($A322,'Questions'!$A$3:$L$333,12,0)&amp;""</f>
        <v>3411</v>
      </c>
      <c r="F322" t="s" s="456">
        <f>VLOOKUP($A322,'Institution Evaluation'!$A$56:$K$346,3,0)&amp;""</f>
      </c>
      <c r="G322" t="s" s="456">
        <f>VLOOKUP($A322,'Institution Evaluation'!$A$56:$K$346,7,0)&amp;""</f>
        <v>3143</v>
      </c>
      <c r="H322" t="s" s="456">
        <f>VLOOKUP($A322,'Institution Evaluation'!$A$56:$K$346,8,0)&amp;""</f>
      </c>
      <c r="I322" t="s" s="456">
        <f>VLOOKUP($A322,'Institution Evaluation'!$A$56:$K$346,9,0)&amp;""</f>
        <v>3165</v>
      </c>
      <c r="J322" t="s" s="456">
        <f>VLOOKUP($A322,'Institution Evaluation'!$A$56:$K$346,10,0)&amp;""</f>
      </c>
      <c r="K322" s="457">
        <f>IF($I322="Critical Importance",20,IF($I322="Minor Importance",5,10))</f>
        <v>10</v>
      </c>
      <c r="L322" s="458">
        <f>IF($E322="Not Scored","N/A",IF(AND($D322='Auto Responses'!$J$27,$H322=""),"N/A",IF(AND($D322='Auto Responses'!$J$27,$H322='Auto Responses'!$J$7),1,IF(AND($D322='Auto Responses'!$J$27,$H322='Auto Responses'!$J$8),0,IF(OR($F322=$G322,$H322='Auto Responses'!$J$7),1,0)))))</f>
        <v>0</v>
      </c>
      <c r="M322" t="s" s="456">
        <f>VLOOKUP($A322,'Institution Evaluation'!$A$56:$K$346,10,0)&amp;""</f>
      </c>
      <c r="N322" s="457">
        <f>IF($J322="Critical Importance",1,IF(AND($J322="",$I322="Critical Importance"),1,0))</f>
        <v>0</v>
      </c>
      <c r="O322" t="s" s="456">
        <f>IF(OR($F$20="No",$F$303="No",$E322="Not Scored"),"N/A",IF($J322="",$K322,IF($J322="Minor Importance",5,IF($J322="Standard Importance",10,IF($J322="Critical Importance",20,0)))))</f>
        <v>148</v>
      </c>
      <c r="P322" t="s" s="456">
        <f>IF(OR($O322="N/A",$L322="N/A"),"N/A",$O322*$L322)</f>
        <v>148</v>
      </c>
      <c r="Q322" s="458">
        <f>IF(M322="TRUE",1,0)</f>
        <v>0</v>
      </c>
      <c r="R322" s="458">
        <f>R321+Q322</f>
        <v>0</v>
      </c>
      <c r="S322" s="458">
        <f>IF(Q322=0,0,R322)</f>
        <v>0</v>
      </c>
      <c r="T322" s="458">
        <f>IF(N322=1,1,0)</f>
        <v>0</v>
      </c>
      <c r="U322" s="458">
        <f>U321+T322</f>
        <v>86</v>
      </c>
      <c r="V322" s="458">
        <f>IF(T322=0,0,U322)</f>
        <v>0</v>
      </c>
      <c r="W322" s="160"/>
    </row>
    <row r="323" ht="57" customHeight="1">
      <c r="A323" t="s" s="456">
        <f>'Questions'!$A323</f>
        <v>3421</v>
      </c>
      <c r="B323" t="s" s="456">
        <f>LEFT(A323,4)</f>
        <v>3419</v>
      </c>
      <c r="C323" t="s" s="456">
        <f>VLOOKUP($A323,'Questions'!$A$3:$L$333,2,0)&amp;""</f>
        <v>1962</v>
      </c>
      <c r="D323" t="s" s="456">
        <f>VLOOKUP($A323,'Questions'!$A$3:$L$333,11,0)&amp;""</f>
      </c>
      <c r="E323" t="s" s="456">
        <f>VLOOKUP($A323,'Questions'!$A$3:$L$333,12,0)&amp;""</f>
        <v>3411</v>
      </c>
      <c r="F323" t="s" s="456">
        <f>VLOOKUP($A323,'Institution Evaluation'!$A$56:$K$346,3,0)&amp;""</f>
      </c>
      <c r="G323" t="s" s="456">
        <f>VLOOKUP($A323,'Institution Evaluation'!$A$56:$K$346,7,0)&amp;""</f>
        <v>3143</v>
      </c>
      <c r="H323" t="s" s="456">
        <f>VLOOKUP($A323,'Institution Evaluation'!$A$56:$K$346,8,0)&amp;""</f>
      </c>
      <c r="I323" t="s" s="456">
        <f>VLOOKUP($A323,'Institution Evaluation'!$A$56:$K$346,9,0)&amp;""</f>
        <v>3165</v>
      </c>
      <c r="J323" t="s" s="456">
        <f>VLOOKUP($A323,'Institution Evaluation'!$A$56:$K$346,10,0)&amp;""</f>
      </c>
      <c r="K323" s="457">
        <f>IF($I323="Critical Importance",20,IF($I323="Minor Importance",5,10))</f>
        <v>10</v>
      </c>
      <c r="L323" s="458">
        <f>IF($E323="Not Scored","N/A",IF(AND($D323='Auto Responses'!$J$27,$H323=""),"N/A",IF(AND($D323='Auto Responses'!$J$27,$H323='Auto Responses'!$J$7),1,IF(AND($D323='Auto Responses'!$J$27,$H323='Auto Responses'!$J$8),0,IF(OR($F323=$G323,$H323='Auto Responses'!$J$7),1,0)))))</f>
        <v>0</v>
      </c>
      <c r="M323" t="s" s="456">
        <f>VLOOKUP($A323,'Institution Evaluation'!$A$56:$K$346,10,0)&amp;""</f>
      </c>
      <c r="N323" s="457">
        <f>IF($J323="Critical Importance",1,IF(AND($J323="",$I323="Critical Importance"),1,0))</f>
        <v>0</v>
      </c>
      <c r="O323" t="s" s="456">
        <f>IF(OR($F$20="No",$F$303="No",$E323="Not Scored"),"N/A",IF($J323="",$K323,IF($J323="Minor Importance",5,IF($J323="Standard Importance",10,IF($J323="Critical Importance",20,0)))))</f>
        <v>148</v>
      </c>
      <c r="P323" t="s" s="456">
        <f>IF(OR($O323="N/A",$L323="N/A"),"N/A",$O323*$L323)</f>
        <v>148</v>
      </c>
      <c r="Q323" s="458">
        <f>IF(M323="TRUE",1,0)</f>
        <v>0</v>
      </c>
      <c r="R323" s="458">
        <f>R322+Q323</f>
        <v>0</v>
      </c>
      <c r="S323" s="458">
        <f>IF(Q323=0,0,R323)</f>
        <v>0</v>
      </c>
      <c r="T323" s="458">
        <f>IF(N323=1,1,0)</f>
        <v>0</v>
      </c>
      <c r="U323" s="458">
        <f>U322+T323</f>
        <v>86</v>
      </c>
      <c r="V323" s="458">
        <f>IF(T323=0,0,U323)</f>
        <v>0</v>
      </c>
      <c r="W323" s="160"/>
    </row>
    <row r="324" ht="57" customHeight="1">
      <c r="A324" t="s" s="456">
        <f>'Questions'!$A324</f>
        <v>3422</v>
      </c>
      <c r="B324" t="s" s="456">
        <f>LEFT(A324,4)</f>
        <v>3419</v>
      </c>
      <c r="C324" t="s" s="456">
        <f>VLOOKUP($A324,'Questions'!$A$3:$L$333,2,0)&amp;""</f>
        <v>1963</v>
      </c>
      <c r="D324" t="s" s="456">
        <f>VLOOKUP($A324,'Questions'!$A$3:$L$333,11,0)&amp;""</f>
      </c>
      <c r="E324" t="s" s="456">
        <f>VLOOKUP($A324,'Questions'!$A$3:$L$333,12,0)&amp;""</f>
        <v>3411</v>
      </c>
      <c r="F324" t="s" s="456">
        <f>VLOOKUP($A324,'Institution Evaluation'!$A$56:$K$346,3,0)&amp;""</f>
      </c>
      <c r="G324" t="s" s="456">
        <f>VLOOKUP($A324,'Institution Evaluation'!$A$56:$K$346,7,0)&amp;""</f>
        <v>3143</v>
      </c>
      <c r="H324" t="s" s="456">
        <f>VLOOKUP($A324,'Institution Evaluation'!$A$56:$K$346,8,0)&amp;""</f>
      </c>
      <c r="I324" t="s" s="456">
        <f>VLOOKUP($A324,'Institution Evaluation'!$A$56:$K$346,9,0)&amp;""</f>
        <v>3146</v>
      </c>
      <c r="J324" t="s" s="456">
        <f>VLOOKUP($A324,'Institution Evaluation'!$A$56:$K$346,10,0)&amp;""</f>
      </c>
      <c r="K324" s="457">
        <f>IF($I324="Critical Importance",20,IF($I324="Minor Importance",5,10))</f>
        <v>5</v>
      </c>
      <c r="L324" s="458">
        <f>IF($E324="Not Scored","N/A",IF(AND($D324='Auto Responses'!$J$27,$H324=""),"N/A",IF(AND($D324='Auto Responses'!$J$27,$H324='Auto Responses'!$J$7),1,IF(AND($D324='Auto Responses'!$J$27,$H324='Auto Responses'!$J$8),0,IF(OR($F324=$G324,$H324='Auto Responses'!$J$7),1,0)))))</f>
        <v>0</v>
      </c>
      <c r="M324" t="s" s="456">
        <f>VLOOKUP($A324,'Institution Evaluation'!$A$56:$K$346,10,0)&amp;""</f>
      </c>
      <c r="N324" s="457">
        <f>IF($J324="Critical Importance",1,IF(AND($J324="",$I324="Critical Importance"),1,0))</f>
        <v>0</v>
      </c>
      <c r="O324" t="s" s="456">
        <f>IF(OR($F$20="No",$F$303="No",$E324="Not Scored"),"N/A",IF($J324="",$K324,IF($J324="Minor Importance",5,IF($J324="Standard Importance",10,IF($J324="Critical Importance",20,0)))))</f>
        <v>148</v>
      </c>
      <c r="P324" t="s" s="456">
        <f>IF(OR($O324="N/A",$L324="N/A"),"N/A",$O324*$L324)</f>
        <v>148</v>
      </c>
      <c r="Q324" s="458">
        <f>IF(M324="TRUE",1,0)</f>
        <v>0</v>
      </c>
      <c r="R324" s="458">
        <f>R323+Q324</f>
        <v>0</v>
      </c>
      <c r="S324" s="458">
        <f>IF(Q324=0,0,R324)</f>
        <v>0</v>
      </c>
      <c r="T324" s="458">
        <f>IF(N324=1,1,0)</f>
        <v>0</v>
      </c>
      <c r="U324" s="458">
        <f>U323+T324</f>
        <v>86</v>
      </c>
      <c r="V324" s="458">
        <f>IF(T324=0,0,U324)</f>
        <v>0</v>
      </c>
      <c r="W324" s="160"/>
    </row>
    <row r="325" ht="57" customHeight="1">
      <c r="A325" t="s" s="456">
        <f>'Questions'!$A325</f>
        <v>3423</v>
      </c>
      <c r="B325" t="s" s="456">
        <f>LEFT(A325,4)</f>
        <v>3419</v>
      </c>
      <c r="C325" t="s" s="456">
        <f>VLOOKUP($A325,'Questions'!$A$3:$L$333,2,0)&amp;""</f>
        <v>1964</v>
      </c>
      <c r="D325" t="s" s="456">
        <f>VLOOKUP($A325,'Questions'!$A$3:$L$333,11,0)&amp;""</f>
      </c>
      <c r="E325" t="s" s="456">
        <f>VLOOKUP($A325,'Questions'!$A$3:$L$333,12,0)&amp;""</f>
        <v>3411</v>
      </c>
      <c r="F325" t="s" s="456">
        <f>VLOOKUP($A325,'Institution Evaluation'!$A$56:$K$346,3,0)&amp;""</f>
      </c>
      <c r="G325" t="s" s="456">
        <f>VLOOKUP($A325,'Institution Evaluation'!$A$56:$K$346,7,0)&amp;""</f>
        <v>3143</v>
      </c>
      <c r="H325" t="s" s="456">
        <f>VLOOKUP($A325,'Institution Evaluation'!$A$56:$K$346,8,0)&amp;""</f>
      </c>
      <c r="I325" t="s" s="456">
        <f>VLOOKUP($A325,'Institution Evaluation'!$A$56:$K$346,9,0)&amp;""</f>
        <v>3146</v>
      </c>
      <c r="J325" t="s" s="456">
        <f>VLOOKUP($A325,'Institution Evaluation'!$A$56:$K$346,10,0)&amp;""</f>
      </c>
      <c r="K325" s="457">
        <f>IF($I325="Critical Importance",20,IF($I325="Minor Importance",5,10))</f>
        <v>5</v>
      </c>
      <c r="L325" s="458">
        <f>IF($E325="Not Scored","N/A",IF(AND($D325='Auto Responses'!$J$27,$H325=""),"N/A",IF(AND($D325='Auto Responses'!$J$27,$H325='Auto Responses'!$J$7),1,IF(AND($D325='Auto Responses'!$J$27,$H325='Auto Responses'!$J$8),0,IF(OR($F325=$G325,$H325='Auto Responses'!$J$7),1,0)))))</f>
        <v>0</v>
      </c>
      <c r="M325" t="s" s="456">
        <f>VLOOKUP($A325,'Institution Evaluation'!$A$56:$K$346,10,0)&amp;""</f>
      </c>
      <c r="N325" s="457">
        <f>IF($J325="Critical Importance",1,IF(AND($J325="",$I325="Critical Importance"),1,0))</f>
        <v>0</v>
      </c>
      <c r="O325" t="s" s="456">
        <f>IF(OR($F$20="No",$F$303="No",$E325="Not Scored"),"N/A",IF($J325="",$K325,IF($J325="Minor Importance",5,IF($J325="Standard Importance",10,IF($J325="Critical Importance",20,0)))))</f>
        <v>148</v>
      </c>
      <c r="P325" t="s" s="456">
        <f>IF(OR($O325="N/A",$L325="N/A"),"N/A",$O325*$L325)</f>
        <v>148</v>
      </c>
      <c r="Q325" s="458">
        <f>IF(M325="TRUE",1,0)</f>
        <v>0</v>
      </c>
      <c r="R325" s="458">
        <f>R324+Q325</f>
        <v>0</v>
      </c>
      <c r="S325" s="458">
        <f>IF(Q325=0,0,R325)</f>
        <v>0</v>
      </c>
      <c r="T325" s="458">
        <f>IF(N325=1,1,0)</f>
        <v>0</v>
      </c>
      <c r="U325" s="458">
        <f>U324+T325</f>
        <v>86</v>
      </c>
      <c r="V325" s="458">
        <f>IF(T325=0,0,U325)</f>
        <v>0</v>
      </c>
      <c r="W325" s="160"/>
    </row>
    <row r="326" ht="57" customHeight="1">
      <c r="A326" t="s" s="456">
        <f>'Questions'!$A326</f>
        <v>3424</v>
      </c>
      <c r="B326" t="s" s="456">
        <f>LEFT(A326,4)</f>
        <v>3419</v>
      </c>
      <c r="C326" t="s" s="456">
        <f>VLOOKUP($A326,'Questions'!$A$3:$L$333,2,0)&amp;""</f>
        <v>1965</v>
      </c>
      <c r="D326" t="s" s="456">
        <f>VLOOKUP($A326,'Questions'!$A$3:$L$333,11,0)&amp;""</f>
      </c>
      <c r="E326" t="s" s="456">
        <f>VLOOKUP($A326,'Questions'!$A$3:$L$333,12,0)&amp;""</f>
        <v>3411</v>
      </c>
      <c r="F326" t="s" s="456">
        <f>VLOOKUP($A326,'Institution Evaluation'!$A$56:$K$346,3,0)&amp;""</f>
      </c>
      <c r="G326" t="s" s="456">
        <f>VLOOKUP($A326,'Institution Evaluation'!$A$56:$K$346,7,0)&amp;""</f>
        <v>3143</v>
      </c>
      <c r="H326" t="s" s="456">
        <f>VLOOKUP($A326,'Institution Evaluation'!$A$56:$K$346,8,0)&amp;""</f>
      </c>
      <c r="I326" t="s" s="456">
        <f>VLOOKUP($A326,'Institution Evaluation'!$A$56:$K$346,9,0)&amp;""</f>
        <v>3146</v>
      </c>
      <c r="J326" t="s" s="456">
        <f>VLOOKUP($A326,'Institution Evaluation'!$A$56:$K$346,10,0)&amp;""</f>
      </c>
      <c r="K326" s="457">
        <f>IF($I326="Critical Importance",20,IF($I326="Minor Importance",5,10))</f>
        <v>5</v>
      </c>
      <c r="L326" s="458">
        <f>IF($E326="Not Scored","N/A",IF(AND($D326='Auto Responses'!$J$27,$H326=""),"N/A",IF(AND($D326='Auto Responses'!$J$27,$H326='Auto Responses'!$J$7),1,IF(AND($D326='Auto Responses'!$J$27,$H326='Auto Responses'!$J$8),0,IF(OR($F326=$G326,$H326='Auto Responses'!$J$7),1,0)))))</f>
        <v>0</v>
      </c>
      <c r="M326" t="s" s="456">
        <f>VLOOKUP($A326,'Institution Evaluation'!$A$56:$K$346,10,0)&amp;""</f>
      </c>
      <c r="N326" s="457">
        <f>IF($J326="Critical Importance",1,IF(AND($J326="",$I326="Critical Importance"),1,0))</f>
        <v>0</v>
      </c>
      <c r="O326" t="s" s="456">
        <f>IF(OR($F$20="No",$F$303="No",$E326="Not Scored"),"N/A",IF($J326="",$K326,IF($J326="Minor Importance",5,IF($J326="Standard Importance",10,IF($J326="Critical Importance",20,0)))))</f>
        <v>148</v>
      </c>
      <c r="P326" t="s" s="456">
        <f>IF(OR($O326="N/A",$L326="N/A"),"N/A",$O326*$L326)</f>
        <v>148</v>
      </c>
      <c r="Q326" s="458">
        <f>IF(M326="TRUE",1,0)</f>
        <v>0</v>
      </c>
      <c r="R326" s="458">
        <f>R325+Q326</f>
        <v>0</v>
      </c>
      <c r="S326" s="458">
        <f>IF(Q326=0,0,R326)</f>
        <v>0</v>
      </c>
      <c r="T326" s="458">
        <f>IF(N326=1,1,0)</f>
        <v>0</v>
      </c>
      <c r="U326" s="458">
        <f>U325+T326</f>
        <v>86</v>
      </c>
      <c r="V326" s="458">
        <f>IF(T326=0,0,U326)</f>
        <v>0</v>
      </c>
      <c r="W326" s="160"/>
    </row>
    <row r="327" ht="57" customHeight="1">
      <c r="A327" t="s" s="456">
        <f>'Questions'!$A327</f>
        <v>3425</v>
      </c>
      <c r="B327" t="s" s="456">
        <f>LEFT(A327,4)</f>
        <v>3419</v>
      </c>
      <c r="C327" t="s" s="456">
        <f>VLOOKUP($A327,'Questions'!$A$3:$L$333,2,0)&amp;""</f>
        <v>1966</v>
      </c>
      <c r="D327" t="s" s="456">
        <f>VLOOKUP($A327,'Questions'!$A$3:$L$333,11,0)&amp;""</f>
      </c>
      <c r="E327" t="s" s="456">
        <f>VLOOKUP($A327,'Questions'!$A$3:$L$333,12,0)&amp;""</f>
        <v>3411</v>
      </c>
      <c r="F327" t="s" s="456">
        <f>VLOOKUP($A327,'Institution Evaluation'!$A$56:$K$346,3,0)&amp;""</f>
      </c>
      <c r="G327" t="s" s="456">
        <f>VLOOKUP($A327,'Institution Evaluation'!$A$56:$K$346,7,0)&amp;""</f>
        <v>3143</v>
      </c>
      <c r="H327" t="s" s="456">
        <f>VLOOKUP($A327,'Institution Evaluation'!$A$56:$K$346,8,0)&amp;""</f>
      </c>
      <c r="I327" t="s" s="456">
        <f>VLOOKUP($A327,'Institution Evaluation'!$A$56:$K$346,9,0)&amp;""</f>
        <v>3146</v>
      </c>
      <c r="J327" t="s" s="456">
        <f>VLOOKUP($A327,'Institution Evaluation'!$A$56:$K$346,10,0)&amp;""</f>
      </c>
      <c r="K327" s="457">
        <f>IF($I327="Critical Importance",20,IF($I327="Minor Importance",5,10))</f>
        <v>5</v>
      </c>
      <c r="L327" s="458">
        <f>IF($E327="Not Scored","N/A",IF(AND($D327='Auto Responses'!$J$27,$H327=""),"N/A",IF(AND($D327='Auto Responses'!$J$27,$H327='Auto Responses'!$J$7),1,IF(AND($D327='Auto Responses'!$J$27,$H327='Auto Responses'!$J$8),0,IF(OR($F327=$G327,$H327='Auto Responses'!$J$7),1,0)))))</f>
        <v>0</v>
      </c>
      <c r="M327" t="s" s="456">
        <f>VLOOKUP($A327,'Institution Evaluation'!$A$56:$K$346,10,0)&amp;""</f>
      </c>
      <c r="N327" s="457">
        <f>IF($J327="Critical Importance",1,IF(AND($J327="",$I327="Critical Importance"),1,0))</f>
        <v>0</v>
      </c>
      <c r="O327" t="s" s="456">
        <f>IF(OR($F$20="No",$F$303="No",$E327="Not Scored"),"N/A",IF($J327="",$K327,IF($J327="Minor Importance",5,IF($J327="Standard Importance",10,IF($J327="Critical Importance",20,0)))))</f>
        <v>148</v>
      </c>
      <c r="P327" t="s" s="456">
        <f>IF(OR($O327="N/A",$L327="N/A"),"N/A",$O327*$L327)</f>
        <v>148</v>
      </c>
      <c r="Q327" s="458">
        <f>IF(M327="TRUE",1,0)</f>
        <v>0</v>
      </c>
      <c r="R327" s="458">
        <f>R326+Q327</f>
        <v>0</v>
      </c>
      <c r="S327" s="458">
        <f>IF(Q327=0,0,R327)</f>
        <v>0</v>
      </c>
      <c r="T327" s="458">
        <f>IF(N327=1,1,0)</f>
        <v>0</v>
      </c>
      <c r="U327" s="458">
        <f>U326+T327</f>
        <v>86</v>
      </c>
      <c r="V327" s="458">
        <f>IF(T327=0,0,U327)</f>
        <v>0</v>
      </c>
      <c r="W327" s="160"/>
    </row>
    <row r="328" ht="57" customHeight="1">
      <c r="A328" t="s" s="456">
        <f>'Questions'!$A328</f>
        <v>1308</v>
      </c>
      <c r="B328" t="s" s="456">
        <f>LEFT(A328,4)</f>
        <v>3426</v>
      </c>
      <c r="C328" t="s" s="456">
        <f>VLOOKUP($A328,'Questions'!$A$3:$L$333,2,0)&amp;""</f>
        <v>1967</v>
      </c>
      <c r="D328" t="s" s="456">
        <f>VLOOKUP($A328,'Questions'!$A$3:$L$333,11,0)&amp;""</f>
      </c>
      <c r="E328" t="s" s="456">
        <f>VLOOKUP($A328,'Questions'!$A$3:$L$333,12,0)&amp;""</f>
        <v>3411</v>
      </c>
      <c r="F328" t="s" s="456">
        <f>VLOOKUP($A328,'Institution Evaluation'!$A$56:$K$346,3,0)&amp;""</f>
      </c>
      <c r="G328" t="s" s="456">
        <f>VLOOKUP($A328,'Institution Evaluation'!$A$56:$K$346,7,0)&amp;""</f>
        <v>3143</v>
      </c>
      <c r="H328" t="s" s="456">
        <f>VLOOKUP($A328,'Institution Evaluation'!$A$56:$K$346,8,0)&amp;""</f>
      </c>
      <c r="I328" t="s" s="456">
        <f>VLOOKUP($A328,'Institution Evaluation'!$A$56:$K$346,9,0)&amp;""</f>
        <v>3144</v>
      </c>
      <c r="J328" t="s" s="456">
        <f>VLOOKUP($A328,'Institution Evaluation'!$A$56:$K$346,10,0)&amp;""</f>
      </c>
      <c r="K328" s="457">
        <f>IF($I328="Critical Importance",20,IF($I328="Minor Importance",5,10))</f>
        <v>20</v>
      </c>
      <c r="L328" s="458">
        <f>IF($E328="Not Scored","N/A",IF(AND($D328='Auto Responses'!$J$27,$H328=""),"N/A",IF(AND($D328='Auto Responses'!$J$27,$H328='Auto Responses'!$J$7),1,IF(AND($D328='Auto Responses'!$J$27,$H328='Auto Responses'!$J$8),0,IF(OR($F328=$G328,$H328='Auto Responses'!$J$7),1,0)))))</f>
        <v>0</v>
      </c>
      <c r="M328" t="s" s="456">
        <f>VLOOKUP($A328,'Institution Evaluation'!$A$56:$K$346,10,0)&amp;""</f>
      </c>
      <c r="N328" s="457">
        <f>IF($J328="Critical Importance",1,IF(AND($J328="",$I328="Critical Importance"),1,0))</f>
        <v>1</v>
      </c>
      <c r="O328" t="s" s="456">
        <f>IF(OR($F$20="No",$F$304="No",$E328="Not Scored"),"N/A",IF($J328="",$K328,IF($J328="Minor Importance",5,IF($J328="Standard Importance",10,IF($J328="Critical Importance",20,0)))))</f>
        <v>148</v>
      </c>
      <c r="P328" t="s" s="456">
        <f>IF(OR($O328="N/A",$L328="N/A"),"N/A",$O328*$L328)</f>
        <v>148</v>
      </c>
      <c r="Q328" s="458">
        <f>IF(M328="TRUE",1,0)</f>
        <v>0</v>
      </c>
      <c r="R328" s="458">
        <f>R327+Q328</f>
        <v>0</v>
      </c>
      <c r="S328" s="458">
        <f>IF(Q328=0,0,R328)</f>
        <v>0</v>
      </c>
      <c r="T328" s="458">
        <f>IF(N328=1,1,0)</f>
        <v>1</v>
      </c>
      <c r="U328" s="458">
        <f>U327+T328</f>
        <v>87</v>
      </c>
      <c r="V328" s="458">
        <f>IF(T328=0,0,U328)</f>
        <v>87</v>
      </c>
      <c r="W328" s="160"/>
    </row>
    <row r="329" ht="57" customHeight="1">
      <c r="A329" t="s" s="456">
        <f>'Questions'!$A329</f>
        <v>1309</v>
      </c>
      <c r="B329" t="s" s="456">
        <f>LEFT(A329,4)</f>
        <v>3426</v>
      </c>
      <c r="C329" t="s" s="456">
        <f>VLOOKUP($A329,'Questions'!$A$3:$L$333,2,0)&amp;""</f>
        <v>1968</v>
      </c>
      <c r="D329" t="s" s="456">
        <f>VLOOKUP($A329,'Questions'!$A$3:$L$333,11,0)&amp;""</f>
      </c>
      <c r="E329" t="s" s="456">
        <f>VLOOKUP($A329,'Questions'!$A$3:$L$333,12,0)&amp;""</f>
        <v>3411</v>
      </c>
      <c r="F329" t="s" s="456">
        <f>VLOOKUP($A329,'Institution Evaluation'!$A$56:$K$346,3,0)&amp;""</f>
      </c>
      <c r="G329" t="s" s="456">
        <f>VLOOKUP($A329,'Institution Evaluation'!$A$56:$K$346,7,0)&amp;""</f>
        <v>3143</v>
      </c>
      <c r="H329" t="s" s="456">
        <f>VLOOKUP($A329,'Institution Evaluation'!$A$56:$K$346,8,0)&amp;""</f>
      </c>
      <c r="I329" t="s" s="456">
        <f>VLOOKUP($A329,'Institution Evaluation'!$A$56:$K$346,9,0)&amp;""</f>
        <v>3144</v>
      </c>
      <c r="J329" t="s" s="456">
        <f>VLOOKUP($A329,'Institution Evaluation'!$A$56:$K$346,10,0)&amp;""</f>
      </c>
      <c r="K329" s="457">
        <f>IF($I329="Critical Importance",20,IF($I329="Minor Importance",5,10))</f>
        <v>20</v>
      </c>
      <c r="L329" s="458">
        <f>IF($E329="Not Scored","N/A",IF(AND($D329='Auto Responses'!$J$27,$H329=""),"N/A",IF(AND($D329='Auto Responses'!$J$27,$H329='Auto Responses'!$J$7),1,IF(AND($D329='Auto Responses'!$J$27,$H329='Auto Responses'!$J$8),0,IF(OR($F329=$G329,$H329='Auto Responses'!$J$7),1,0)))))</f>
        <v>0</v>
      </c>
      <c r="M329" t="s" s="456">
        <f>VLOOKUP($A329,'Institution Evaluation'!$A$56:$K$346,10,0)&amp;""</f>
      </c>
      <c r="N329" s="457">
        <f>IF($J329="Critical Importance",1,IF(AND($J329="",$I329="Critical Importance"),1,0))</f>
        <v>1</v>
      </c>
      <c r="O329" t="s" s="456">
        <f>IF(OR($F$20="No",$F$304="No",$E329="Not Scored"),"N/A",IF($J329="",$K329,IF($J329="Minor Importance",5,IF($J329="Standard Importance",10,IF($J329="Critical Importance",20,0)))))</f>
        <v>148</v>
      </c>
      <c r="P329" t="s" s="456">
        <f>IF(OR($O329="N/A",$L329="N/A"),"N/A",$O329*$L329)</f>
        <v>148</v>
      </c>
      <c r="Q329" s="458">
        <f>IF(M329="TRUE",1,0)</f>
        <v>0</v>
      </c>
      <c r="R329" s="458">
        <f>R328+Q329</f>
        <v>0</v>
      </c>
      <c r="S329" s="458">
        <f>IF(Q329=0,0,R329)</f>
        <v>0</v>
      </c>
      <c r="T329" s="458">
        <f>IF(N329=1,1,0)</f>
        <v>1</v>
      </c>
      <c r="U329" s="458">
        <f>U328+T329</f>
        <v>88</v>
      </c>
      <c r="V329" s="458">
        <f>IF(T329=0,0,U329)</f>
        <v>88</v>
      </c>
      <c r="W329" s="160"/>
    </row>
    <row r="330" ht="57" customHeight="1">
      <c r="A330" t="s" s="456">
        <f>'Questions'!$A330</f>
        <v>1310</v>
      </c>
      <c r="B330" t="s" s="456">
        <f>LEFT(A330,4)</f>
        <v>3426</v>
      </c>
      <c r="C330" t="s" s="456">
        <f>VLOOKUP($A330,'Questions'!$A$3:$L$333,2,0)&amp;""</f>
        <v>1969</v>
      </c>
      <c r="D330" t="s" s="456">
        <f>VLOOKUP($A330,'Questions'!$A$3:$L$333,11,0)&amp;""</f>
      </c>
      <c r="E330" t="s" s="456">
        <f>VLOOKUP($A330,'Questions'!$A$3:$L$333,12,0)&amp;""</f>
        <v>3411</v>
      </c>
      <c r="F330" t="s" s="456">
        <f>VLOOKUP($A330,'Institution Evaluation'!$A$56:$K$346,3,0)&amp;""</f>
      </c>
      <c r="G330" t="s" s="456">
        <f>VLOOKUP($A330,'Institution Evaluation'!$A$56:$K$346,7,0)&amp;""</f>
        <v>3143</v>
      </c>
      <c r="H330" t="s" s="456">
        <f>VLOOKUP($A330,'Institution Evaluation'!$A$56:$K$346,8,0)&amp;""</f>
      </c>
      <c r="I330" t="s" s="456">
        <f>VLOOKUP($A330,'Institution Evaluation'!$A$56:$K$346,9,0)&amp;""</f>
        <v>3144</v>
      </c>
      <c r="J330" t="s" s="456">
        <f>VLOOKUP($A330,'Institution Evaluation'!$A$56:$K$346,10,0)&amp;""</f>
      </c>
      <c r="K330" s="457">
        <f>IF($I330="Critical Importance",20,IF($I330="Minor Importance",5,10))</f>
        <v>20</v>
      </c>
      <c r="L330" s="458">
        <f>IF($E330="Not Scored","N/A",IF(AND($D330='Auto Responses'!$J$27,$H330=""),"N/A",IF(AND($D330='Auto Responses'!$J$27,$H330='Auto Responses'!$J$7),1,IF(AND($D330='Auto Responses'!$J$27,$H330='Auto Responses'!$J$8),0,IF(OR($F330=$G330,$H330='Auto Responses'!$J$7),1,0)))))</f>
        <v>0</v>
      </c>
      <c r="M330" t="s" s="456">
        <f>VLOOKUP($A330,'Institution Evaluation'!$A$56:$K$346,10,0)&amp;""</f>
      </c>
      <c r="N330" s="457">
        <f>IF($J330="Critical Importance",1,IF(AND($J330="",$I330="Critical Importance"),1,0))</f>
        <v>1</v>
      </c>
      <c r="O330" t="s" s="456">
        <f>IF(OR($F$20="No",$F$304="No",$E330="Not Scored"),"N/A",IF($J330="",$K330,IF($J330="Minor Importance",5,IF($J330="Standard Importance",10,IF($J330="Critical Importance",20,0)))))</f>
        <v>148</v>
      </c>
      <c r="P330" t="s" s="456">
        <f>IF(OR($O330="N/A",$L330="N/A"),"N/A",$O330*$L330)</f>
        <v>148</v>
      </c>
      <c r="Q330" s="458">
        <f>IF(M330="TRUE",1,0)</f>
        <v>0</v>
      </c>
      <c r="R330" s="458">
        <f>R329+Q330</f>
        <v>0</v>
      </c>
      <c r="S330" s="458">
        <f>IF(Q330=0,0,R330)</f>
        <v>0</v>
      </c>
      <c r="T330" s="458">
        <f>IF(N330=1,1,0)</f>
        <v>1</v>
      </c>
      <c r="U330" s="458">
        <f>U329+T330</f>
        <v>89</v>
      </c>
      <c r="V330" s="458">
        <f>IF(T330=0,0,U330)</f>
        <v>89</v>
      </c>
      <c r="W330" s="160"/>
    </row>
    <row r="331" ht="57" customHeight="1">
      <c r="A331" t="s" s="456">
        <f>'Questions'!$A331</f>
        <v>1311</v>
      </c>
      <c r="B331" t="s" s="456">
        <f>LEFT(A331,4)</f>
        <v>3426</v>
      </c>
      <c r="C331" t="s" s="456">
        <f>VLOOKUP($A331,'Questions'!$A$3:$L$333,2,0)&amp;""</f>
        <v>1970</v>
      </c>
      <c r="D331" t="s" s="456">
        <f>VLOOKUP($A331,'Questions'!$A$3:$L$333,11,0)&amp;""</f>
      </c>
      <c r="E331" t="s" s="456">
        <f>VLOOKUP($A331,'Questions'!$A$3:$L$333,12,0)&amp;""</f>
        <v>3411</v>
      </c>
      <c r="F331" t="s" s="456">
        <f>VLOOKUP($A331,'Institution Evaluation'!$A$56:$K$346,3,0)&amp;""</f>
      </c>
      <c r="G331" t="s" s="456">
        <f>VLOOKUP($A331,'Institution Evaluation'!$A$56:$K$346,7,0)&amp;""</f>
        <v>3143</v>
      </c>
      <c r="H331" t="s" s="456">
        <f>VLOOKUP($A331,'Institution Evaluation'!$A$56:$K$346,8,0)&amp;""</f>
      </c>
      <c r="I331" t="s" s="456">
        <f>VLOOKUP($A331,'Institution Evaluation'!$A$56:$K$346,9,0)&amp;""</f>
        <v>3144</v>
      </c>
      <c r="J331" t="s" s="456">
        <f>VLOOKUP($A331,'Institution Evaluation'!$A$56:$K$346,10,0)&amp;""</f>
      </c>
      <c r="K331" s="457">
        <f>IF($I331="Critical Importance",20,IF($I331="Minor Importance",5,10))</f>
        <v>20</v>
      </c>
      <c r="L331" s="458">
        <f>IF($E331="Not Scored","N/A",IF(AND($D331='Auto Responses'!$J$27,$H331=""),"N/A",IF(AND($D331='Auto Responses'!$J$27,$H331='Auto Responses'!$J$7),1,IF(AND($D331='Auto Responses'!$J$27,$H331='Auto Responses'!$J$8),0,IF(OR($F331=$G331,$H331='Auto Responses'!$J$7),1,0)))))</f>
        <v>0</v>
      </c>
      <c r="M331" t="s" s="456">
        <f>VLOOKUP($A331,'Institution Evaluation'!$A$56:$K$346,10,0)&amp;""</f>
      </c>
      <c r="N331" s="457">
        <f>IF($J331="Critical Importance",1,IF(AND($J331="",$I331="Critical Importance"),1,0))</f>
        <v>1</v>
      </c>
      <c r="O331" t="s" s="456">
        <f>IF(OR($F$20="No",$F$304="No",$E331="Not Scored"),"N/A",IF($J331="",$K331,IF($J331="Minor Importance",5,IF($J331="Standard Importance",10,IF($J331="Critical Importance",20,0)))))</f>
        <v>148</v>
      </c>
      <c r="P331" t="s" s="456">
        <f>IF(OR($O331="N/A",$L331="N/A"),"N/A",$O331*$L331)</f>
        <v>148</v>
      </c>
      <c r="Q331" s="458">
        <f>IF(M331="TRUE",1,0)</f>
        <v>0</v>
      </c>
      <c r="R331" s="458">
        <f>R330+Q331</f>
        <v>0</v>
      </c>
      <c r="S331" s="458">
        <f>IF(Q331=0,0,R331)</f>
        <v>0</v>
      </c>
      <c r="T331" s="458">
        <f>IF(N331=1,1,0)</f>
        <v>1</v>
      </c>
      <c r="U331" s="458">
        <f>U330+T331</f>
        <v>90</v>
      </c>
      <c r="V331" s="458">
        <f>IF(T331=0,0,U331)</f>
        <v>90</v>
      </c>
      <c r="W331" s="160"/>
    </row>
    <row r="332" ht="57" customHeight="1">
      <c r="A332" t="s" s="456">
        <f>'Questions'!$A332</f>
        <v>3427</v>
      </c>
      <c r="B332" t="s" s="456">
        <f>LEFT(A332,4)</f>
        <v>3426</v>
      </c>
      <c r="C332" t="s" s="456">
        <f>VLOOKUP($A332,'Questions'!$A$3:$L$333,2,0)&amp;""</f>
        <v>1971</v>
      </c>
      <c r="D332" t="s" s="456">
        <f>VLOOKUP($A332,'Questions'!$A$3:$L$333,11,0)&amp;""</f>
      </c>
      <c r="E332" t="s" s="456">
        <f>VLOOKUP($A332,'Questions'!$A$3:$L$333,12,0)&amp;""</f>
        <v>3411</v>
      </c>
      <c r="F332" t="s" s="456">
        <f>VLOOKUP($A332,'Institution Evaluation'!$A$56:$K$346,3,0)&amp;""</f>
      </c>
      <c r="G332" t="s" s="456">
        <f>VLOOKUP($A332,'Institution Evaluation'!$A$56:$K$346,7,0)&amp;""</f>
        <v>3143</v>
      </c>
      <c r="H332" t="s" s="456">
        <f>VLOOKUP($A332,'Institution Evaluation'!$A$56:$K$346,8,0)&amp;""</f>
      </c>
      <c r="I332" t="s" s="456">
        <f>VLOOKUP($A332,'Institution Evaluation'!$A$56:$K$346,9,0)&amp;""</f>
        <v>3165</v>
      </c>
      <c r="J332" t="s" s="456">
        <f>VLOOKUP($A332,'Institution Evaluation'!$A$56:$K$346,10,0)&amp;""</f>
      </c>
      <c r="K332" s="457">
        <f>IF($I332="Critical Importance",20,IF($I332="Minor Importance",5,10))</f>
        <v>10</v>
      </c>
      <c r="L332" s="458">
        <f>IF($E332="Not Scored","N/A",IF(AND($D332='Auto Responses'!$J$27,$H332=""),"N/A",IF(AND($D332='Auto Responses'!$J$27,$H332='Auto Responses'!$J$7),1,IF(AND($D332='Auto Responses'!$J$27,$H332='Auto Responses'!$J$8),0,IF(OR($F332=$G332,$H332='Auto Responses'!$J$7),1,0)))))</f>
        <v>0</v>
      </c>
      <c r="M332" t="s" s="456">
        <f>VLOOKUP($A332,'Institution Evaluation'!$A$56:$K$346,10,0)&amp;""</f>
      </c>
      <c r="N332" s="457">
        <f>IF($J332="Critical Importance",1,IF(AND($J332="",$I332="Critical Importance"),1,0))</f>
        <v>0</v>
      </c>
      <c r="O332" t="s" s="456">
        <f>IF(OR($F$20="No",$F$304="No",$E332="Not Scored"),"N/A",IF($J332="",$K332,IF($J332="Minor Importance",5,IF($J332="Standard Importance",10,IF($J332="Critical Importance",20,0)))))</f>
        <v>148</v>
      </c>
      <c r="P332" t="s" s="456">
        <f>IF(OR($O332="N/A",$L332="N/A"),"N/A",$O332*$L332)</f>
        <v>148</v>
      </c>
      <c r="Q332" s="458">
        <f>IF(M332="TRUE",1,0)</f>
        <v>0</v>
      </c>
      <c r="R332" s="458">
        <f>R331+Q332</f>
        <v>0</v>
      </c>
      <c r="S332" s="458">
        <f>IF(Q332=0,0,R332)</f>
        <v>0</v>
      </c>
      <c r="T332" s="458">
        <f>IF(N332=1,1,0)</f>
        <v>0</v>
      </c>
      <c r="U332" s="458">
        <f>U331+T332</f>
        <v>90</v>
      </c>
      <c r="V332" s="458">
        <f>IF(T332=0,0,U332)</f>
        <v>0</v>
      </c>
      <c r="W332" s="160"/>
    </row>
    <row r="333" ht="36" customHeight="1">
      <c r="A333" t="s" s="456">
        <f>'Questions'!$A333</f>
        <v>3428</v>
      </c>
      <c r="B333" t="s" s="456">
        <f>LEFT(A333,4)</f>
        <v>3426</v>
      </c>
      <c r="C333" t="s" s="456">
        <f>VLOOKUP($A333,'Questions'!$A$3:$L$333,2,0)&amp;""</f>
        <v>1972</v>
      </c>
      <c r="D333" t="s" s="456">
        <f>VLOOKUP($A333,'Questions'!$A$3:$L$333,11,0)&amp;""</f>
      </c>
      <c r="E333" t="s" s="456">
        <f>VLOOKUP($A333,'Questions'!$A$3:$L$333,12,0)&amp;""</f>
        <v>3411</v>
      </c>
      <c r="F333" t="s" s="456">
        <f>VLOOKUP($A333,'Institution Evaluation'!$A$56:$K$346,3,0)&amp;""</f>
      </c>
      <c r="G333" t="s" s="456">
        <f>VLOOKUP($A333,'Institution Evaluation'!$A$56:$K$346,7,0)&amp;""</f>
        <v>3143</v>
      </c>
      <c r="H333" t="s" s="456">
        <f>VLOOKUP($A333,'Institution Evaluation'!$A$56:$K$346,8,0)&amp;""</f>
      </c>
      <c r="I333" t="s" s="456">
        <f>VLOOKUP($A333,'Institution Evaluation'!$A$56:$K$346,9,0)&amp;""</f>
        <v>3165</v>
      </c>
      <c r="J333" t="s" s="456">
        <f>VLOOKUP($A333,'Institution Evaluation'!$A$56:$K$346,10,0)&amp;""</f>
      </c>
      <c r="K333" s="457">
        <f>IF($I333="Critical Importance",20,IF($I333="Minor Importance",5,10))</f>
        <v>10</v>
      </c>
      <c r="L333" s="458">
        <f>IF($E333="Not Scored","N/A",IF(AND($D333='Auto Responses'!$J$27,$H333=""),"N/A",IF(AND($D333='Auto Responses'!$J$27,$H333='Auto Responses'!$J$7),1,IF(AND($D333='Auto Responses'!$J$27,$H333='Auto Responses'!$J$8),0,IF(OR($F333=$G333,$H333='Auto Responses'!$J$7),1,0)))))</f>
        <v>0</v>
      </c>
      <c r="M333" t="s" s="456">
        <f>VLOOKUP($A333,'Institution Evaluation'!$A$56:$K$346,10,0)&amp;""</f>
      </c>
      <c r="N333" s="457">
        <f>IF($J333="Critical Importance",1,IF(AND($J333="",$I333="Critical Importance"),1,0))</f>
        <v>0</v>
      </c>
      <c r="O333" t="s" s="456">
        <f>IF(OR($F$20="No",$F$304="No",$E333="Not Scored"),"N/A",IF($J333="",$K333,IF($J333="Minor Importance",5,IF($J333="Standard Importance",10,IF($J333="Critical Importance",20,0)))))</f>
        <v>148</v>
      </c>
      <c r="P333" t="s" s="456">
        <f>IF(OR($O333="N/A",$L333="N/A"),"N/A",$O333*$L333)</f>
        <v>148</v>
      </c>
      <c r="Q333" s="458">
        <f>IF(M333="TRUE",1,0)</f>
        <v>0</v>
      </c>
      <c r="R333" s="458">
        <f>R332+Q333</f>
        <v>0</v>
      </c>
      <c r="S333" s="458">
        <f>IF(Q333=0,0,R333)</f>
        <v>0</v>
      </c>
      <c r="T333" s="458">
        <f>IF(N333=1,1,0)</f>
        <v>0</v>
      </c>
      <c r="U333" s="458">
        <f>U332+T333</f>
        <v>90</v>
      </c>
      <c r="V333" s="458">
        <f>IF(T333=0,0,U333)</f>
        <v>0</v>
      </c>
      <c r="W333" t="s" s="443">
        <v>64</v>
      </c>
    </row>
    <row r="334" ht="15.75" customHeight="1">
      <c r="A334" s="459"/>
      <c r="B334" s="459"/>
      <c r="C334" s="459"/>
      <c r="D334" s="459"/>
      <c r="E334" s="459"/>
      <c r="F334" s="459"/>
      <c r="G334" s="459"/>
      <c r="H334" s="459"/>
      <c r="I334" s="459"/>
      <c r="J334" s="459"/>
      <c r="K334" s="459"/>
      <c r="L334" s="160"/>
      <c r="M334" s="160"/>
      <c r="N334" s="160"/>
      <c r="O334" s="160"/>
      <c r="P334" s="160"/>
      <c r="Q334" s="460"/>
      <c r="R334" s="460"/>
      <c r="S334" s="460"/>
      <c r="T334" s="460"/>
      <c r="U334" s="160"/>
      <c r="V334" s="160"/>
      <c r="W334" s="160"/>
    </row>
    <row r="335" ht="15.75" customHeight="1">
      <c r="A335" s="459"/>
      <c r="B335" s="459"/>
      <c r="C335" s="459"/>
      <c r="D335" s="459"/>
      <c r="E335" s="459"/>
      <c r="F335" s="459"/>
      <c r="G335" s="459"/>
      <c r="H335" s="459"/>
      <c r="I335" s="459"/>
      <c r="J335" s="459"/>
      <c r="K335" s="459"/>
      <c r="L335" s="160"/>
      <c r="M335" s="160"/>
      <c r="N335" s="160"/>
      <c r="O335" s="160"/>
      <c r="P335" s="461"/>
      <c r="Q335" s="462">
        <f>SUM($Q3:$Q334)</f>
        <v>0</v>
      </c>
      <c r="R335" s="463"/>
      <c r="S335" s="463"/>
      <c r="T335" s="464">
        <f>SUM($T3:$T334)</f>
        <v>90</v>
      </c>
      <c r="U335" s="465"/>
      <c r="V335" s="160"/>
      <c r="W335" s="160"/>
    </row>
    <row r="336" ht="18.5" customHeight="1">
      <c r="A336" t="s" s="443">
        <v>3429</v>
      </c>
      <c r="B336" s="459"/>
      <c r="C336" s="459"/>
      <c r="D336" s="459"/>
      <c r="E336" s="459"/>
      <c r="F336" s="459"/>
      <c r="G336" s="459"/>
      <c r="H336" s="459"/>
      <c r="I336" s="459"/>
      <c r="J336" s="459"/>
      <c r="K336" s="459"/>
      <c r="L336" s="160"/>
      <c r="M336" s="160"/>
      <c r="N336" s="160"/>
      <c r="O336" s="160"/>
      <c r="P336" s="160"/>
      <c r="Q336" s="466"/>
      <c r="R336" s="466"/>
      <c r="S336" s="466"/>
      <c r="T336" s="466"/>
      <c r="U336" s="160"/>
      <c r="V336" s="160"/>
      <c r="W336" s="160"/>
    </row>
    <row r="337" ht="9" customHeight="1" hidden="1">
      <c r="A337" s="459"/>
      <c r="B337" s="459"/>
      <c r="C337" s="459"/>
      <c r="D337" s="459"/>
      <c r="E337" s="459"/>
      <c r="F337" s="459"/>
      <c r="G337" s="459"/>
      <c r="H337" s="459"/>
      <c r="I337" s="459"/>
      <c r="J337" s="459"/>
      <c r="K337" s="459"/>
      <c r="L337" s="160"/>
      <c r="M337" s="160"/>
      <c r="N337" s="160"/>
      <c r="O337" s="160"/>
      <c r="P337" s="160"/>
      <c r="Q337" s="160"/>
      <c r="R337" s="160"/>
      <c r="S337" s="160"/>
      <c r="T337" s="160"/>
      <c r="U337" s="160"/>
      <c r="V337" s="160"/>
      <c r="W337" s="160"/>
    </row>
    <row r="338" ht="9" customHeight="1" hidden="1">
      <c r="A338" s="459"/>
      <c r="B338" s="459"/>
      <c r="C338" s="459"/>
      <c r="D338" s="459"/>
      <c r="E338" s="459"/>
      <c r="F338" s="459"/>
      <c r="G338" s="459"/>
      <c r="H338" s="459"/>
      <c r="I338" s="459"/>
      <c r="J338" s="459"/>
      <c r="K338" s="459"/>
      <c r="L338" s="160"/>
      <c r="M338" s="160"/>
      <c r="N338" s="160"/>
      <c r="O338" s="160"/>
      <c r="P338" s="160"/>
      <c r="Q338" s="160"/>
      <c r="R338" s="160"/>
      <c r="S338" s="160"/>
      <c r="T338" s="160"/>
      <c r="U338" s="160"/>
      <c r="V338" s="160"/>
      <c r="W338" s="160"/>
    </row>
    <row r="339" ht="9" customHeight="1" hidden="1">
      <c r="A339" s="459"/>
      <c r="B339" s="459"/>
      <c r="C339" s="459"/>
      <c r="D339" s="459"/>
      <c r="E339" s="459"/>
      <c r="F339" s="459"/>
      <c r="G339" s="459"/>
      <c r="H339" s="459"/>
      <c r="I339" s="459"/>
      <c r="J339" s="459"/>
      <c r="K339" s="459"/>
      <c r="L339" s="160"/>
      <c r="M339" s="160"/>
      <c r="N339" s="160"/>
      <c r="O339" s="160"/>
      <c r="P339" s="160"/>
      <c r="Q339" s="160"/>
      <c r="R339" s="160"/>
      <c r="S339" s="160"/>
      <c r="T339" s="160"/>
      <c r="U339" s="160"/>
      <c r="V339" s="160"/>
      <c r="W339" s="160"/>
    </row>
    <row r="340" ht="9" customHeight="1" hidden="1">
      <c r="A340" s="459"/>
      <c r="B340" s="459"/>
      <c r="C340" s="459"/>
      <c r="D340" s="459"/>
      <c r="E340" s="459"/>
      <c r="F340" s="459"/>
      <c r="G340" s="459"/>
      <c r="H340" s="459"/>
      <c r="I340" s="459"/>
      <c r="J340" s="459"/>
      <c r="K340" s="459"/>
      <c r="L340" s="160"/>
      <c r="M340" s="160"/>
      <c r="N340" s="160"/>
      <c r="O340" s="160"/>
      <c r="P340" s="160"/>
      <c r="Q340" s="160"/>
      <c r="R340" s="160"/>
      <c r="S340" s="160"/>
      <c r="T340" s="160"/>
      <c r="U340" s="160"/>
      <c r="V340" s="160"/>
      <c r="W340" s="160"/>
    </row>
    <row r="341" ht="9" customHeight="1" hidden="1">
      <c r="A341" s="459"/>
      <c r="B341" s="459"/>
      <c r="C341" s="459"/>
      <c r="D341" s="459"/>
      <c r="E341" s="459"/>
      <c r="F341" s="459"/>
      <c r="G341" s="459"/>
      <c r="H341" s="459"/>
      <c r="I341" s="459"/>
      <c r="J341" s="459"/>
      <c r="K341" s="459"/>
      <c r="L341" s="160"/>
      <c r="M341" s="160"/>
      <c r="N341" s="160"/>
      <c r="O341" s="160"/>
      <c r="P341" s="160"/>
      <c r="Q341" s="160"/>
      <c r="R341" s="160"/>
      <c r="S341" s="160"/>
      <c r="T341" s="160"/>
      <c r="U341" s="160"/>
      <c r="V341" s="160"/>
      <c r="W341" s="160"/>
    </row>
    <row r="342" ht="9" customHeight="1" hidden="1">
      <c r="A342" s="459"/>
      <c r="B342" s="459"/>
      <c r="C342" s="459"/>
      <c r="D342" s="459"/>
      <c r="E342" s="459"/>
      <c r="F342" s="459"/>
      <c r="G342" s="459"/>
      <c r="H342" s="459"/>
      <c r="I342" s="459"/>
      <c r="J342" s="459"/>
      <c r="K342" s="459"/>
      <c r="L342" s="160"/>
      <c r="M342" s="160"/>
      <c r="N342" s="160"/>
      <c r="O342" s="160"/>
      <c r="P342" s="160"/>
      <c r="Q342" s="160"/>
      <c r="R342" s="160"/>
      <c r="S342" s="160"/>
      <c r="T342" s="160"/>
      <c r="U342" s="160"/>
      <c r="V342" s="160"/>
      <c r="W342" s="160"/>
    </row>
    <row r="343" ht="9" customHeight="1" hidden="1">
      <c r="A343" s="459"/>
      <c r="B343" s="459"/>
      <c r="C343" s="459"/>
      <c r="D343" s="459"/>
      <c r="E343" s="459"/>
      <c r="F343" s="459"/>
      <c r="G343" s="459"/>
      <c r="H343" s="459"/>
      <c r="I343" s="459"/>
      <c r="J343" s="459"/>
      <c r="K343" s="459"/>
      <c r="L343" s="160"/>
      <c r="M343" s="160"/>
      <c r="N343" s="160"/>
      <c r="O343" s="160"/>
      <c r="P343" s="160"/>
      <c r="Q343" s="160"/>
      <c r="R343" s="160"/>
      <c r="S343" s="160"/>
      <c r="T343" s="160"/>
      <c r="U343" s="160"/>
      <c r="V343" s="160"/>
      <c r="W343" s="160"/>
    </row>
    <row r="344" ht="9" customHeight="1" hidden="1">
      <c r="A344" s="459"/>
      <c r="B344" s="459"/>
      <c r="C344" s="459"/>
      <c r="D344" s="459"/>
      <c r="E344" s="459"/>
      <c r="F344" s="459"/>
      <c r="G344" s="459"/>
      <c r="H344" s="459"/>
      <c r="I344" s="459"/>
      <c r="J344" s="459"/>
      <c r="K344" s="459"/>
      <c r="L344" s="160"/>
      <c r="M344" s="160"/>
      <c r="N344" s="160"/>
      <c r="O344" s="160"/>
      <c r="P344" s="160"/>
      <c r="Q344" s="160"/>
      <c r="R344" s="160"/>
      <c r="S344" s="160"/>
      <c r="T344" s="160"/>
      <c r="U344" s="160"/>
      <c r="V344" s="160"/>
      <c r="W344" s="160"/>
    </row>
    <row r="345" ht="9" customHeight="1" hidden="1">
      <c r="A345" s="459"/>
      <c r="B345" s="459"/>
      <c r="C345" s="459"/>
      <c r="D345" s="459"/>
      <c r="E345" s="459"/>
      <c r="F345" s="459"/>
      <c r="G345" s="459"/>
      <c r="H345" s="459"/>
      <c r="I345" s="459"/>
      <c r="J345" s="459"/>
      <c r="K345" s="459"/>
      <c r="L345" s="160"/>
      <c r="M345" s="160"/>
      <c r="N345" s="160"/>
      <c r="O345" s="160"/>
      <c r="P345" s="160"/>
      <c r="Q345" s="160"/>
      <c r="R345" s="160"/>
      <c r="S345" s="160"/>
      <c r="T345" s="160"/>
      <c r="U345" s="160"/>
      <c r="V345" s="160"/>
      <c r="W345" s="160"/>
    </row>
    <row r="346" ht="9" customHeight="1" hidden="1">
      <c r="A346" s="459"/>
      <c r="B346" s="459"/>
      <c r="C346" s="459"/>
      <c r="D346" s="459"/>
      <c r="E346" s="459"/>
      <c r="F346" s="459"/>
      <c r="G346" s="459"/>
      <c r="H346" s="459"/>
      <c r="I346" s="459"/>
      <c r="J346" s="459"/>
      <c r="K346" s="459"/>
      <c r="L346" s="160"/>
      <c r="M346" s="160"/>
      <c r="N346" s="160"/>
      <c r="O346" s="160"/>
      <c r="P346" s="160"/>
      <c r="Q346" s="160"/>
      <c r="R346" s="160"/>
      <c r="S346" s="160"/>
      <c r="T346" s="160"/>
      <c r="U346" s="160"/>
      <c r="V346" s="160"/>
      <c r="W346" s="160"/>
    </row>
    <row r="347" ht="9" customHeight="1" hidden="1">
      <c r="A347" s="459"/>
      <c r="B347" s="459"/>
      <c r="C347" s="459"/>
      <c r="D347" s="459"/>
      <c r="E347" s="459"/>
      <c r="F347" s="459"/>
      <c r="G347" s="459"/>
      <c r="H347" s="459"/>
      <c r="I347" s="459"/>
      <c r="J347" s="459"/>
      <c r="K347" s="459"/>
      <c r="L347" s="160"/>
      <c r="M347" s="160"/>
      <c r="N347" s="160"/>
      <c r="O347" s="160"/>
      <c r="P347" s="160"/>
      <c r="Q347" s="160"/>
      <c r="R347" s="160"/>
      <c r="S347" s="160"/>
      <c r="T347" s="160"/>
      <c r="U347" s="160"/>
      <c r="V347" s="160"/>
      <c r="W347" s="160"/>
    </row>
    <row r="348" ht="9" customHeight="1" hidden="1">
      <c r="A348" s="459"/>
      <c r="B348" s="459"/>
      <c r="C348" s="459"/>
      <c r="D348" s="459"/>
      <c r="E348" s="459"/>
      <c r="F348" s="459"/>
      <c r="G348" s="459"/>
      <c r="H348" s="459"/>
      <c r="I348" s="459"/>
      <c r="J348" s="459"/>
      <c r="K348" s="459"/>
      <c r="L348" s="160"/>
      <c r="M348" s="160"/>
      <c r="N348" s="160"/>
      <c r="O348" s="160"/>
      <c r="P348" s="160"/>
      <c r="Q348" s="160"/>
      <c r="R348" s="160"/>
      <c r="S348" s="160"/>
      <c r="T348" s="160"/>
      <c r="U348" s="160"/>
      <c r="V348" s="160"/>
      <c r="W348" s="160"/>
    </row>
    <row r="349" ht="9" customHeight="1" hidden="1">
      <c r="A349" s="459"/>
      <c r="B349" s="459"/>
      <c r="C349" s="459"/>
      <c r="D349" s="459"/>
      <c r="E349" s="459"/>
      <c r="F349" s="459"/>
      <c r="G349" s="459"/>
      <c r="H349" s="459"/>
      <c r="I349" s="459"/>
      <c r="J349" s="459"/>
      <c r="K349" s="459"/>
      <c r="L349" s="160"/>
      <c r="M349" s="160"/>
      <c r="N349" s="160"/>
      <c r="O349" s="160"/>
      <c r="P349" s="160"/>
      <c r="Q349" s="160"/>
      <c r="R349" s="160"/>
      <c r="S349" s="160"/>
      <c r="T349" s="160"/>
      <c r="U349" s="160"/>
      <c r="V349" s="160"/>
      <c r="W349" s="160"/>
    </row>
    <row r="350" ht="9" customHeight="1" hidden="1">
      <c r="A350" s="459"/>
      <c r="B350" s="459"/>
      <c r="C350" s="459"/>
      <c r="D350" s="459"/>
      <c r="E350" s="459"/>
      <c r="F350" s="459"/>
      <c r="G350" s="459"/>
      <c r="H350" s="459"/>
      <c r="I350" s="459"/>
      <c r="J350" s="459"/>
      <c r="K350" s="459"/>
      <c r="L350" s="160"/>
      <c r="M350" s="160"/>
      <c r="N350" s="160"/>
      <c r="O350" s="160"/>
      <c r="P350" s="160"/>
      <c r="Q350" s="160"/>
      <c r="R350" s="160"/>
      <c r="S350" s="160"/>
      <c r="T350" s="160"/>
      <c r="U350" s="160"/>
      <c r="V350" s="160"/>
      <c r="W350" s="160"/>
    </row>
    <row r="351" ht="9" customHeight="1" hidden="1">
      <c r="A351" s="459"/>
      <c r="B351" s="459"/>
      <c r="C351" s="459"/>
      <c r="D351" s="459"/>
      <c r="E351" s="459"/>
      <c r="F351" s="459"/>
      <c r="G351" s="459"/>
      <c r="H351" s="459"/>
      <c r="I351" s="459"/>
      <c r="J351" s="459"/>
      <c r="K351" s="459"/>
      <c r="L351" s="160"/>
      <c r="M351" s="160"/>
      <c r="N351" s="160"/>
      <c r="O351" s="160"/>
      <c r="P351" s="160"/>
      <c r="Q351" s="160"/>
      <c r="R351" s="160"/>
      <c r="S351" s="160"/>
      <c r="T351" s="160"/>
      <c r="U351" s="160"/>
      <c r="V351" s="160"/>
      <c r="W351" s="160"/>
    </row>
    <row r="352" ht="9" customHeight="1" hidden="1">
      <c r="A352" s="459"/>
      <c r="B352" s="459"/>
      <c r="C352" s="459"/>
      <c r="D352" s="459"/>
      <c r="E352" s="459"/>
      <c r="F352" s="459"/>
      <c r="G352" s="459"/>
      <c r="H352" s="459"/>
      <c r="I352" s="459"/>
      <c r="J352" s="459"/>
      <c r="K352" s="459"/>
      <c r="L352" s="160"/>
      <c r="M352" s="160"/>
      <c r="N352" s="160"/>
      <c r="O352" s="160"/>
      <c r="P352" s="160"/>
      <c r="Q352" s="160"/>
      <c r="R352" s="160"/>
      <c r="S352" s="160"/>
      <c r="T352" s="160"/>
      <c r="U352" s="160"/>
      <c r="V352" s="160"/>
      <c r="W352" s="160"/>
    </row>
    <row r="353" ht="9" customHeight="1" hidden="1">
      <c r="A353" s="459"/>
      <c r="B353" s="459"/>
      <c r="C353" s="459"/>
      <c r="D353" s="459"/>
      <c r="E353" s="459"/>
      <c r="F353" s="459"/>
      <c r="G353" s="459"/>
      <c r="H353" s="459"/>
      <c r="I353" s="459"/>
      <c r="J353" s="459"/>
      <c r="K353" s="459"/>
      <c r="L353" s="160"/>
      <c r="M353" s="160"/>
      <c r="N353" s="160"/>
      <c r="O353" s="160"/>
      <c r="P353" s="160"/>
      <c r="Q353" s="160"/>
      <c r="R353" s="160"/>
      <c r="S353" s="160"/>
      <c r="T353" s="160"/>
      <c r="U353" s="160"/>
      <c r="V353" s="160"/>
      <c r="W353" s="160"/>
    </row>
    <row r="354" ht="9" customHeight="1" hidden="1">
      <c r="A354" s="459"/>
      <c r="B354" s="459"/>
      <c r="C354" s="459"/>
      <c r="D354" s="459"/>
      <c r="E354" s="459"/>
      <c r="F354" s="459"/>
      <c r="G354" s="459"/>
      <c r="H354" s="459"/>
      <c r="I354" s="459"/>
      <c r="J354" s="459"/>
      <c r="K354" s="459"/>
      <c r="L354" s="160"/>
      <c r="M354" s="160"/>
      <c r="N354" s="160"/>
      <c r="O354" s="160"/>
      <c r="P354" s="160"/>
      <c r="Q354" s="160"/>
      <c r="R354" s="160"/>
      <c r="S354" s="160"/>
      <c r="T354" s="160"/>
      <c r="U354" s="160"/>
      <c r="V354" s="160"/>
      <c r="W354" s="160"/>
    </row>
    <row r="355" ht="9" customHeight="1" hidden="1">
      <c r="A355" s="459"/>
      <c r="B355" s="459"/>
      <c r="C355" s="459"/>
      <c r="D355" s="459"/>
      <c r="E355" s="459"/>
      <c r="F355" s="459"/>
      <c r="G355" s="459"/>
      <c r="H355" s="459"/>
      <c r="I355" s="459"/>
      <c r="J355" s="459"/>
      <c r="K355" s="459"/>
      <c r="L355" s="160"/>
      <c r="M355" s="160"/>
      <c r="N355" s="160"/>
      <c r="O355" s="160"/>
      <c r="P355" s="160"/>
      <c r="Q355" s="160"/>
      <c r="R355" s="160"/>
      <c r="S355" s="160"/>
      <c r="T355" s="160"/>
      <c r="U355" s="160"/>
      <c r="V355" s="160"/>
      <c r="W355" s="160"/>
    </row>
    <row r="356" ht="9" customHeight="1" hidden="1">
      <c r="A356" s="459"/>
      <c r="B356" s="459"/>
      <c r="C356" s="459"/>
      <c r="D356" s="459"/>
      <c r="E356" s="459"/>
      <c r="F356" s="459"/>
      <c r="G356" s="459"/>
      <c r="H356" s="459"/>
      <c r="I356" s="459"/>
      <c r="J356" s="459"/>
      <c r="K356" s="459"/>
      <c r="L356" s="160"/>
      <c r="M356" s="160"/>
      <c r="N356" s="160"/>
      <c r="O356" s="160"/>
      <c r="P356" s="160"/>
      <c r="Q356" s="160"/>
      <c r="R356" s="160"/>
      <c r="S356" s="160"/>
      <c r="T356" s="160"/>
      <c r="U356" s="160"/>
      <c r="V356" s="160"/>
      <c r="W356" s="160"/>
    </row>
    <row r="357" ht="9" customHeight="1" hidden="1">
      <c r="A357" s="459"/>
      <c r="B357" s="459"/>
      <c r="C357" s="459"/>
      <c r="D357" s="459"/>
      <c r="E357" s="459"/>
      <c r="F357" s="459"/>
      <c r="G357" s="459"/>
      <c r="H357" s="459"/>
      <c r="I357" s="459"/>
      <c r="J357" s="459"/>
      <c r="K357" s="459"/>
      <c r="L357" s="160"/>
      <c r="M357" s="160"/>
      <c r="N357" s="160"/>
      <c r="O357" s="160"/>
      <c r="P357" s="160"/>
      <c r="Q357" s="160"/>
      <c r="R357" s="160"/>
      <c r="S357" s="160"/>
      <c r="T357" s="160"/>
      <c r="U357" s="160"/>
      <c r="V357" s="160"/>
      <c r="W357" s="160"/>
    </row>
    <row r="358" ht="9" customHeight="1" hidden="1">
      <c r="A358" s="459"/>
      <c r="B358" s="459"/>
      <c r="C358" s="459"/>
      <c r="D358" s="459"/>
      <c r="E358" s="459"/>
      <c r="F358" s="459"/>
      <c r="G358" s="459"/>
      <c r="H358" s="459"/>
      <c r="I358" s="459"/>
      <c r="J358" s="459"/>
      <c r="K358" s="459"/>
      <c r="L358" s="160"/>
      <c r="M358" s="160"/>
      <c r="N358" s="160"/>
      <c r="O358" s="160"/>
      <c r="P358" s="160"/>
      <c r="Q358" s="160"/>
      <c r="R358" s="160"/>
      <c r="S358" s="160"/>
      <c r="T358" s="160"/>
      <c r="U358" s="160"/>
      <c r="V358" s="160"/>
      <c r="W358" s="160"/>
    </row>
    <row r="359" ht="9" customHeight="1" hidden="1">
      <c r="A359" s="459"/>
      <c r="B359" s="459"/>
      <c r="C359" s="459"/>
      <c r="D359" s="459"/>
      <c r="E359" s="459"/>
      <c r="F359" s="459"/>
      <c r="G359" s="459"/>
      <c r="H359" s="459"/>
      <c r="I359" s="459"/>
      <c r="J359" s="459"/>
      <c r="K359" s="459"/>
      <c r="L359" s="160"/>
      <c r="M359" s="160"/>
      <c r="N359" s="160"/>
      <c r="O359" s="160"/>
      <c r="P359" s="160"/>
      <c r="Q359" s="160"/>
      <c r="R359" s="160"/>
      <c r="S359" s="160"/>
      <c r="T359" s="160"/>
      <c r="U359" s="160"/>
      <c r="V359" s="160"/>
      <c r="W359" s="160"/>
    </row>
    <row r="360" ht="9" customHeight="1" hidden="1">
      <c r="A360" s="459"/>
      <c r="B360" s="459"/>
      <c r="C360" s="459"/>
      <c r="D360" s="459"/>
      <c r="E360" s="459"/>
      <c r="F360" s="459"/>
      <c r="G360" s="459"/>
      <c r="H360" s="459"/>
      <c r="I360" s="459"/>
      <c r="J360" s="459"/>
      <c r="K360" s="459"/>
      <c r="L360" s="160"/>
      <c r="M360" s="160"/>
      <c r="N360" s="160"/>
      <c r="O360" s="160"/>
      <c r="P360" s="160"/>
      <c r="Q360" s="160"/>
      <c r="R360" s="160"/>
      <c r="S360" s="160"/>
      <c r="T360" s="160"/>
      <c r="U360" s="160"/>
      <c r="V360" s="160"/>
      <c r="W360" s="160"/>
    </row>
    <row r="361" ht="9" customHeight="1" hidden="1">
      <c r="A361" s="459"/>
      <c r="B361" s="459"/>
      <c r="C361" s="459"/>
      <c r="D361" s="459"/>
      <c r="E361" s="459"/>
      <c r="F361" s="459"/>
      <c r="G361" s="459"/>
      <c r="H361" s="459"/>
      <c r="I361" s="459"/>
      <c r="J361" s="459"/>
      <c r="K361" s="459"/>
      <c r="L361" s="160"/>
      <c r="M361" s="160"/>
      <c r="N361" s="160"/>
      <c r="O361" s="160"/>
      <c r="P361" s="160"/>
      <c r="Q361" s="160"/>
      <c r="R361" s="160"/>
      <c r="S361" s="160"/>
      <c r="T361" s="160"/>
      <c r="U361" s="160"/>
      <c r="V361" s="160"/>
      <c r="W361" s="160"/>
    </row>
    <row r="362" ht="9" customHeight="1" hidden="1">
      <c r="A362" s="459"/>
      <c r="B362" s="459"/>
      <c r="C362" s="459"/>
      <c r="D362" s="459"/>
      <c r="E362" s="459"/>
      <c r="F362" s="459"/>
      <c r="G362" s="459"/>
      <c r="H362" s="459"/>
      <c r="I362" s="459"/>
      <c r="J362" s="459"/>
      <c r="K362" s="459"/>
      <c r="L362" s="160"/>
      <c r="M362" s="160"/>
      <c r="N362" s="160"/>
      <c r="O362" s="160"/>
      <c r="P362" s="160"/>
      <c r="Q362" s="160"/>
      <c r="R362" s="160"/>
      <c r="S362" s="160"/>
      <c r="T362" s="160"/>
      <c r="U362" s="160"/>
      <c r="V362" s="160"/>
      <c r="W362" s="160"/>
    </row>
    <row r="363" ht="9" customHeight="1" hidden="1">
      <c r="A363" s="459"/>
      <c r="B363" s="459"/>
      <c r="C363" s="459"/>
      <c r="D363" s="459"/>
      <c r="E363" s="459"/>
      <c r="F363" s="459"/>
      <c r="G363" s="459"/>
      <c r="H363" s="459"/>
      <c r="I363" s="459"/>
      <c r="J363" s="459"/>
      <c r="K363" s="459"/>
      <c r="L363" s="160"/>
      <c r="M363" s="160"/>
      <c r="N363" s="160"/>
      <c r="O363" s="160"/>
      <c r="P363" s="160"/>
      <c r="Q363" s="160"/>
      <c r="R363" s="160"/>
      <c r="S363" s="160"/>
      <c r="T363" s="160"/>
      <c r="U363" s="160"/>
      <c r="V363" s="160"/>
      <c r="W363" s="160"/>
    </row>
    <row r="364" ht="9" customHeight="1" hidden="1">
      <c r="A364" s="459"/>
      <c r="B364" s="459"/>
      <c r="C364" s="459"/>
      <c r="D364" s="459"/>
      <c r="E364" s="459"/>
      <c r="F364" s="459"/>
      <c r="G364" s="459"/>
      <c r="H364" s="459"/>
      <c r="I364" s="459"/>
      <c r="J364" s="459"/>
      <c r="K364" s="459"/>
      <c r="L364" s="160"/>
      <c r="M364" s="160"/>
      <c r="N364" s="160"/>
      <c r="O364" s="160"/>
      <c r="P364" s="160"/>
      <c r="Q364" s="160"/>
      <c r="R364" s="160"/>
      <c r="S364" s="160"/>
      <c r="T364" s="160"/>
      <c r="U364" s="160"/>
      <c r="V364" s="160"/>
      <c r="W364" s="160"/>
    </row>
    <row r="365" ht="9" customHeight="1" hidden="1">
      <c r="A365" s="459"/>
      <c r="B365" s="459"/>
      <c r="C365" s="459"/>
      <c r="D365" s="459"/>
      <c r="E365" s="459"/>
      <c r="F365" s="459"/>
      <c r="G365" s="459"/>
      <c r="H365" s="459"/>
      <c r="I365" s="459"/>
      <c r="J365" s="459"/>
      <c r="K365" s="459"/>
      <c r="L365" s="160"/>
      <c r="M365" s="160"/>
      <c r="N365" s="160"/>
      <c r="O365" s="160"/>
      <c r="P365" s="160"/>
      <c r="Q365" s="160"/>
      <c r="R365" s="160"/>
      <c r="S365" s="160"/>
      <c r="T365" s="160"/>
      <c r="U365" s="160"/>
      <c r="V365" s="160"/>
      <c r="W365" s="160"/>
    </row>
    <row r="366" ht="9" customHeight="1" hidden="1">
      <c r="A366" s="459"/>
      <c r="B366" s="459"/>
      <c r="C366" s="459"/>
      <c r="D366" s="459"/>
      <c r="E366" s="459"/>
      <c r="F366" s="459"/>
      <c r="G366" s="459"/>
      <c r="H366" s="459"/>
      <c r="I366" s="459"/>
      <c r="J366" s="459"/>
      <c r="K366" s="459"/>
      <c r="L366" s="160"/>
      <c r="M366" s="160"/>
      <c r="N366" s="160"/>
      <c r="O366" s="160"/>
      <c r="P366" s="160"/>
      <c r="Q366" s="160"/>
      <c r="R366" s="160"/>
      <c r="S366" s="160"/>
      <c r="T366" s="160"/>
      <c r="U366" s="160"/>
      <c r="V366" s="160"/>
      <c r="W366" s="160"/>
    </row>
    <row r="367" ht="9" customHeight="1" hidden="1">
      <c r="A367" s="459"/>
      <c r="B367" s="459"/>
      <c r="C367" s="459"/>
      <c r="D367" s="459"/>
      <c r="E367" s="459"/>
      <c r="F367" s="459"/>
      <c r="G367" s="459"/>
      <c r="H367" s="459"/>
      <c r="I367" s="459"/>
      <c r="J367" s="459"/>
      <c r="K367" s="459"/>
      <c r="L367" s="160"/>
      <c r="M367" s="160"/>
      <c r="N367" s="160"/>
      <c r="O367" s="160"/>
      <c r="P367" s="160"/>
      <c r="Q367" s="160"/>
      <c r="R367" s="160"/>
      <c r="S367" s="160"/>
      <c r="T367" s="160"/>
      <c r="U367" s="160"/>
      <c r="V367" s="160"/>
      <c r="W367" s="160"/>
    </row>
    <row r="368" ht="9" customHeight="1" hidden="1">
      <c r="A368" s="459"/>
      <c r="B368" s="459"/>
      <c r="C368" s="459"/>
      <c r="D368" s="459"/>
      <c r="E368" s="459"/>
      <c r="F368" s="459"/>
      <c r="G368" s="459"/>
      <c r="H368" s="459"/>
      <c r="I368" s="459"/>
      <c r="J368" s="459"/>
      <c r="K368" s="459"/>
      <c r="L368" s="160"/>
      <c r="M368" s="160"/>
      <c r="N368" s="160"/>
      <c r="O368" s="160"/>
      <c r="P368" s="160"/>
      <c r="Q368" s="160"/>
      <c r="R368" s="160"/>
      <c r="S368" s="160"/>
      <c r="T368" s="160"/>
      <c r="U368" s="160"/>
      <c r="V368" s="160"/>
      <c r="W368" s="160"/>
    </row>
    <row r="369" ht="9" customHeight="1" hidden="1">
      <c r="A369" s="459"/>
      <c r="B369" s="459"/>
      <c r="C369" s="459"/>
      <c r="D369" s="459"/>
      <c r="E369" s="459"/>
      <c r="F369" s="459"/>
      <c r="G369" s="459"/>
      <c r="H369" s="459"/>
      <c r="I369" s="459"/>
      <c r="J369" s="459"/>
      <c r="K369" s="459"/>
      <c r="L369" s="160"/>
      <c r="M369" s="160"/>
      <c r="N369" s="160"/>
      <c r="O369" s="160"/>
      <c r="P369" s="160"/>
      <c r="Q369" s="160"/>
      <c r="R369" s="160"/>
      <c r="S369" s="160"/>
      <c r="T369" s="160"/>
      <c r="U369" s="160"/>
      <c r="V369" s="160"/>
      <c r="W369" s="160"/>
    </row>
    <row r="370" ht="9" customHeight="1" hidden="1">
      <c r="A370" s="459"/>
      <c r="B370" s="459"/>
      <c r="C370" s="459"/>
      <c r="D370" s="459"/>
      <c r="E370" s="459"/>
      <c r="F370" s="459"/>
      <c r="G370" s="459"/>
      <c r="H370" s="459"/>
      <c r="I370" s="459"/>
      <c r="J370" s="459"/>
      <c r="K370" s="459"/>
      <c r="L370" s="160"/>
      <c r="M370" s="160"/>
      <c r="N370" s="160"/>
      <c r="O370" s="160"/>
      <c r="P370" s="160"/>
      <c r="Q370" s="160"/>
      <c r="R370" s="160"/>
      <c r="S370" s="160"/>
      <c r="T370" s="160"/>
      <c r="U370" s="160"/>
      <c r="V370" s="160"/>
      <c r="W370" s="160"/>
    </row>
    <row r="371" ht="9" customHeight="1" hidden="1">
      <c r="A371" s="459"/>
      <c r="B371" s="459"/>
      <c r="C371" s="459"/>
      <c r="D371" s="459"/>
      <c r="E371" s="459"/>
      <c r="F371" s="459"/>
      <c r="G371" s="459"/>
      <c r="H371" s="459"/>
      <c r="I371" s="459"/>
      <c r="J371" s="459"/>
      <c r="K371" s="459"/>
      <c r="L371" s="160"/>
      <c r="M371" s="160"/>
      <c r="N371" s="160"/>
      <c r="O371" s="160"/>
      <c r="P371" s="160"/>
      <c r="Q371" s="160"/>
      <c r="R371" s="160"/>
      <c r="S371" s="160"/>
      <c r="T371" s="160"/>
      <c r="U371" s="160"/>
      <c r="V371" s="160"/>
      <c r="W371" s="160"/>
    </row>
    <row r="372" ht="9" customHeight="1" hidden="1">
      <c r="A372" s="459"/>
      <c r="B372" s="459"/>
      <c r="C372" s="459"/>
      <c r="D372" s="459"/>
      <c r="E372" s="459"/>
      <c r="F372" s="459"/>
      <c r="G372" s="459"/>
      <c r="H372" s="459"/>
      <c r="I372" s="459"/>
      <c r="J372" s="459"/>
      <c r="K372" s="459"/>
      <c r="L372" s="160"/>
      <c r="M372" s="160"/>
      <c r="N372" s="160"/>
      <c r="O372" s="160"/>
      <c r="P372" s="160"/>
      <c r="Q372" s="160"/>
      <c r="R372" s="160"/>
      <c r="S372" s="160"/>
      <c r="T372" s="160"/>
      <c r="U372" s="160"/>
      <c r="V372" s="160"/>
      <c r="W372" s="160"/>
    </row>
    <row r="373" ht="9" customHeight="1" hidden="1">
      <c r="A373" s="459"/>
      <c r="B373" s="459"/>
      <c r="C373" s="459"/>
      <c r="D373" s="459"/>
      <c r="E373" s="459"/>
      <c r="F373" s="459"/>
      <c r="G373" s="459"/>
      <c r="H373" s="459"/>
      <c r="I373" s="459"/>
      <c r="J373" s="459"/>
      <c r="K373" s="459"/>
      <c r="L373" s="160"/>
      <c r="M373" s="160"/>
      <c r="N373" s="160"/>
      <c r="O373" s="160"/>
      <c r="P373" s="160"/>
      <c r="Q373" s="160"/>
      <c r="R373" s="160"/>
      <c r="S373" s="160"/>
      <c r="T373" s="160"/>
      <c r="U373" s="160"/>
      <c r="V373" s="160"/>
      <c r="W373" s="160"/>
    </row>
    <row r="374" ht="9" customHeight="1" hidden="1">
      <c r="A374" s="459"/>
      <c r="B374" s="459"/>
      <c r="C374" s="459"/>
      <c r="D374" s="459"/>
      <c r="E374" s="459"/>
      <c r="F374" s="459"/>
      <c r="G374" s="459"/>
      <c r="H374" s="459"/>
      <c r="I374" s="459"/>
      <c r="J374" s="459"/>
      <c r="K374" s="459"/>
      <c r="L374" s="160"/>
      <c r="M374" s="160"/>
      <c r="N374" s="160"/>
      <c r="O374" s="160"/>
      <c r="P374" s="160"/>
      <c r="Q374" s="160"/>
      <c r="R374" s="160"/>
      <c r="S374" s="160"/>
      <c r="T374" s="160"/>
      <c r="U374" s="160"/>
      <c r="V374" s="160"/>
      <c r="W374" s="160"/>
    </row>
    <row r="375" ht="9" customHeight="1" hidden="1">
      <c r="A375" s="459"/>
      <c r="B375" s="459"/>
      <c r="C375" s="459"/>
      <c r="D375" s="459"/>
      <c r="E375" s="459"/>
      <c r="F375" s="459"/>
      <c r="G375" s="459"/>
      <c r="H375" s="459"/>
      <c r="I375" s="459"/>
      <c r="J375" s="459"/>
      <c r="K375" s="459"/>
      <c r="L375" s="160"/>
      <c r="M375" s="160"/>
      <c r="N375" s="160"/>
      <c r="O375" s="160"/>
      <c r="P375" s="160"/>
      <c r="Q375" s="160"/>
      <c r="R375" s="160"/>
      <c r="S375" s="160"/>
      <c r="T375" s="160"/>
      <c r="U375" s="160"/>
      <c r="V375" s="160"/>
      <c r="W375" s="160"/>
    </row>
    <row r="376" ht="9" customHeight="1" hidden="1">
      <c r="A376" s="459"/>
      <c r="B376" s="459"/>
      <c r="C376" s="459"/>
      <c r="D376" s="459"/>
      <c r="E376" s="459"/>
      <c r="F376" s="459"/>
      <c r="G376" s="459"/>
      <c r="H376" s="459"/>
      <c r="I376" s="459"/>
      <c r="J376" s="459"/>
      <c r="K376" s="459"/>
      <c r="L376" s="160"/>
      <c r="M376" s="160"/>
      <c r="N376" s="160"/>
      <c r="O376" s="160"/>
      <c r="P376" s="160"/>
      <c r="Q376" s="160"/>
      <c r="R376" s="160"/>
      <c r="S376" s="160"/>
      <c r="T376" s="160"/>
      <c r="U376" s="160"/>
      <c r="V376" s="160"/>
      <c r="W376" s="160"/>
    </row>
    <row r="377" ht="9" customHeight="1" hidden="1">
      <c r="A377" s="459"/>
      <c r="B377" s="459"/>
      <c r="C377" s="459"/>
      <c r="D377" s="459"/>
      <c r="E377" s="459"/>
      <c r="F377" s="459"/>
      <c r="G377" s="459"/>
      <c r="H377" s="459"/>
      <c r="I377" s="459"/>
      <c r="J377" s="459"/>
      <c r="K377" s="459"/>
      <c r="L377" s="160"/>
      <c r="M377" s="160"/>
      <c r="N377" s="160"/>
      <c r="O377" s="160"/>
      <c r="P377" s="160"/>
      <c r="Q377" s="160"/>
      <c r="R377" s="160"/>
      <c r="S377" s="160"/>
      <c r="T377" s="160"/>
      <c r="U377" s="160"/>
      <c r="V377" s="160"/>
      <c r="W377" s="160"/>
    </row>
    <row r="378" ht="9" customHeight="1" hidden="1">
      <c r="A378" s="459"/>
      <c r="B378" s="459"/>
      <c r="C378" s="459"/>
      <c r="D378" s="459"/>
      <c r="E378" s="459"/>
      <c r="F378" s="459"/>
      <c r="G378" s="459"/>
      <c r="H378" s="459"/>
      <c r="I378" s="459"/>
      <c r="J378" s="459"/>
      <c r="K378" s="459"/>
      <c r="L378" s="160"/>
      <c r="M378" s="160"/>
      <c r="N378" s="160"/>
      <c r="O378" s="160"/>
      <c r="P378" s="160"/>
      <c r="Q378" s="160"/>
      <c r="R378" s="160"/>
      <c r="S378" s="160"/>
      <c r="T378" s="160"/>
      <c r="U378" s="160"/>
      <c r="V378" s="160"/>
      <c r="W378" s="160"/>
    </row>
    <row r="379" ht="9" customHeight="1" hidden="1">
      <c r="A379" s="459"/>
      <c r="B379" s="459"/>
      <c r="C379" s="459"/>
      <c r="D379" s="459"/>
      <c r="E379" s="459"/>
      <c r="F379" s="459"/>
      <c r="G379" s="459"/>
      <c r="H379" s="459"/>
      <c r="I379" s="459"/>
      <c r="J379" s="459"/>
      <c r="K379" s="459"/>
      <c r="L379" s="160"/>
      <c r="M379" s="160"/>
      <c r="N379" s="160"/>
      <c r="O379" s="160"/>
      <c r="P379" s="160"/>
      <c r="Q379" s="160"/>
      <c r="R379" s="160"/>
      <c r="S379" s="160"/>
      <c r="T379" s="160"/>
      <c r="U379" s="160"/>
      <c r="V379" s="160"/>
      <c r="W379" s="160"/>
    </row>
    <row r="380" ht="9" customHeight="1" hidden="1">
      <c r="A380" s="459"/>
      <c r="B380" s="459"/>
      <c r="C380" s="459"/>
      <c r="D380" s="459"/>
      <c r="E380" s="459"/>
      <c r="F380" s="459"/>
      <c r="G380" s="459"/>
      <c r="H380" s="459"/>
      <c r="I380" s="459"/>
      <c r="J380" s="459"/>
      <c r="K380" s="459"/>
      <c r="L380" s="160"/>
      <c r="M380" s="160"/>
      <c r="N380" s="160"/>
      <c r="O380" s="160"/>
      <c r="P380" s="160"/>
      <c r="Q380" s="160"/>
      <c r="R380" s="160"/>
      <c r="S380" s="160"/>
      <c r="T380" s="160"/>
      <c r="U380" s="160"/>
      <c r="V380" s="160"/>
      <c r="W380" s="160"/>
    </row>
    <row r="381" ht="9" customHeight="1" hidden="1">
      <c r="A381" s="459"/>
      <c r="B381" s="459"/>
      <c r="C381" s="459"/>
      <c r="D381" s="459"/>
      <c r="E381" s="459"/>
      <c r="F381" s="459"/>
      <c r="G381" s="459"/>
      <c r="H381" s="459"/>
      <c r="I381" s="459"/>
      <c r="J381" s="459"/>
      <c r="K381" s="459"/>
      <c r="L381" s="160"/>
      <c r="M381" s="160"/>
      <c r="N381" s="160"/>
      <c r="O381" s="160"/>
      <c r="P381" s="160"/>
      <c r="Q381" s="160"/>
      <c r="R381" s="160"/>
      <c r="S381" s="160"/>
      <c r="T381" s="160"/>
      <c r="U381" s="160"/>
      <c r="V381" s="160"/>
      <c r="W381" s="160"/>
    </row>
    <row r="382" ht="9" customHeight="1" hidden="1">
      <c r="A382" s="459"/>
      <c r="B382" s="459"/>
      <c r="C382" s="459"/>
      <c r="D382" s="459"/>
      <c r="E382" s="459"/>
      <c r="F382" s="459"/>
      <c r="G382" s="459"/>
      <c r="H382" s="459"/>
      <c r="I382" s="459"/>
      <c r="J382" s="459"/>
      <c r="K382" s="459"/>
      <c r="L382" s="160"/>
      <c r="M382" s="160"/>
      <c r="N382" s="160"/>
      <c r="O382" s="160"/>
      <c r="P382" s="160"/>
      <c r="Q382" s="160"/>
      <c r="R382" s="160"/>
      <c r="S382" s="160"/>
      <c r="T382" s="160"/>
      <c r="U382" s="160"/>
      <c r="V382" s="160"/>
      <c r="W382" s="160"/>
    </row>
    <row r="383" ht="9" customHeight="1" hidden="1">
      <c r="A383" s="459"/>
      <c r="B383" s="459"/>
      <c r="C383" s="459"/>
      <c r="D383" s="459"/>
      <c r="E383" s="459"/>
      <c r="F383" s="459"/>
      <c r="G383" s="459"/>
      <c r="H383" s="459"/>
      <c r="I383" s="459"/>
      <c r="J383" s="459"/>
      <c r="K383" s="459"/>
      <c r="L383" s="160"/>
      <c r="M383" s="160"/>
      <c r="N383" s="160"/>
      <c r="O383" s="160"/>
      <c r="P383" s="160"/>
      <c r="Q383" s="160"/>
      <c r="R383" s="160"/>
      <c r="S383" s="160"/>
      <c r="T383" s="160"/>
      <c r="U383" s="160"/>
      <c r="V383" s="160"/>
      <c r="W383" s="160"/>
    </row>
    <row r="384" ht="9" customHeight="1" hidden="1">
      <c r="A384" s="459"/>
      <c r="B384" s="459"/>
      <c r="C384" s="459"/>
      <c r="D384" s="459"/>
      <c r="E384" s="459"/>
      <c r="F384" s="459"/>
      <c r="G384" s="459"/>
      <c r="H384" s="459"/>
      <c r="I384" s="459"/>
      <c r="J384" s="459"/>
      <c r="K384" s="459"/>
      <c r="L384" s="160"/>
      <c r="M384" s="160"/>
      <c r="N384" s="160"/>
      <c r="O384" s="160"/>
      <c r="P384" s="160"/>
      <c r="Q384" s="160"/>
      <c r="R384" s="160"/>
      <c r="S384" s="160"/>
      <c r="T384" s="160"/>
      <c r="U384" s="160"/>
      <c r="V384" s="160"/>
      <c r="W384" s="160"/>
    </row>
    <row r="385" ht="9" customHeight="1" hidden="1">
      <c r="A385" s="459"/>
      <c r="B385" s="459"/>
      <c r="C385" s="459"/>
      <c r="D385" s="459"/>
      <c r="E385" s="459"/>
      <c r="F385" s="459"/>
      <c r="G385" s="459"/>
      <c r="H385" s="459"/>
      <c r="I385" s="459"/>
      <c r="J385" s="459"/>
      <c r="K385" s="459"/>
      <c r="L385" s="160"/>
      <c r="M385" s="160"/>
      <c r="N385" s="160"/>
      <c r="O385" s="160"/>
      <c r="P385" s="160"/>
      <c r="Q385" s="160"/>
      <c r="R385" s="160"/>
      <c r="S385" s="160"/>
      <c r="T385" s="160"/>
      <c r="U385" s="160"/>
      <c r="V385" s="160"/>
      <c r="W385" s="160"/>
    </row>
    <row r="386" ht="9" customHeight="1" hidden="1">
      <c r="A386" s="459"/>
      <c r="B386" s="459"/>
      <c r="C386" s="459"/>
      <c r="D386" s="459"/>
      <c r="E386" s="459"/>
      <c r="F386" s="459"/>
      <c r="G386" s="459"/>
      <c r="H386" s="459"/>
      <c r="I386" s="459"/>
      <c r="J386" s="459"/>
      <c r="K386" s="459"/>
      <c r="L386" s="160"/>
      <c r="M386" s="160"/>
      <c r="N386" s="160"/>
      <c r="O386" s="160"/>
      <c r="P386" s="160"/>
      <c r="Q386" s="160"/>
      <c r="R386" s="160"/>
      <c r="S386" s="160"/>
      <c r="T386" s="160"/>
      <c r="U386" s="160"/>
      <c r="V386" s="160"/>
      <c r="W386" s="160"/>
    </row>
    <row r="387" ht="9" customHeight="1" hidden="1">
      <c r="A387" s="459"/>
      <c r="B387" s="459"/>
      <c r="C387" s="459"/>
      <c r="D387" s="459"/>
      <c r="E387" s="459"/>
      <c r="F387" s="459"/>
      <c r="G387" s="459"/>
      <c r="H387" s="459"/>
      <c r="I387" s="459"/>
      <c r="J387" s="459"/>
      <c r="K387" s="459"/>
      <c r="L387" s="160"/>
      <c r="M387" s="160"/>
      <c r="N387" s="160"/>
      <c r="O387" s="160"/>
      <c r="P387" s="160"/>
      <c r="Q387" s="160"/>
      <c r="R387" s="160"/>
      <c r="S387" s="160"/>
      <c r="T387" s="160"/>
      <c r="U387" s="160"/>
      <c r="V387" s="160"/>
      <c r="W387" s="160"/>
    </row>
    <row r="388" ht="9" customHeight="1" hidden="1">
      <c r="A388" s="459"/>
      <c r="B388" s="459"/>
      <c r="C388" s="459"/>
      <c r="D388" s="459"/>
      <c r="E388" s="459"/>
      <c r="F388" s="459"/>
      <c r="G388" s="459"/>
      <c r="H388" s="459"/>
      <c r="I388" s="459"/>
      <c r="J388" s="459"/>
      <c r="K388" s="459"/>
      <c r="L388" s="160"/>
      <c r="M388" s="160"/>
      <c r="N388" s="160"/>
      <c r="O388" s="160"/>
      <c r="P388" s="160"/>
      <c r="Q388" s="160"/>
      <c r="R388" s="160"/>
      <c r="S388" s="160"/>
      <c r="T388" s="160"/>
      <c r="U388" s="160"/>
      <c r="V388" s="160"/>
      <c r="W388" s="160"/>
    </row>
    <row r="389" ht="9" customHeight="1" hidden="1">
      <c r="A389" s="459"/>
      <c r="B389" s="459"/>
      <c r="C389" s="459"/>
      <c r="D389" s="459"/>
      <c r="E389" s="459"/>
      <c r="F389" s="459"/>
      <c r="G389" s="459"/>
      <c r="H389" s="459"/>
      <c r="I389" s="459"/>
      <c r="J389" s="459"/>
      <c r="K389" s="459"/>
      <c r="L389" s="160"/>
      <c r="M389" s="160"/>
      <c r="N389" s="160"/>
      <c r="O389" s="160"/>
      <c r="P389" s="160"/>
      <c r="Q389" s="160"/>
      <c r="R389" s="160"/>
      <c r="S389" s="160"/>
      <c r="T389" s="160"/>
      <c r="U389" s="160"/>
      <c r="V389" s="160"/>
      <c r="W389" s="160"/>
    </row>
    <row r="390" ht="9" customHeight="1" hidden="1">
      <c r="A390" s="459"/>
      <c r="B390" s="459"/>
      <c r="C390" s="459"/>
      <c r="D390" s="459"/>
      <c r="E390" s="459"/>
      <c r="F390" s="459"/>
      <c r="G390" s="459"/>
      <c r="H390" s="459"/>
      <c r="I390" s="459"/>
      <c r="J390" s="459"/>
      <c r="K390" s="459"/>
      <c r="L390" s="160"/>
      <c r="M390" s="160"/>
      <c r="N390" s="160"/>
      <c r="O390" s="160"/>
      <c r="P390" s="160"/>
      <c r="Q390" s="160"/>
      <c r="R390" s="160"/>
      <c r="S390" s="160"/>
      <c r="T390" s="160"/>
      <c r="U390" s="160"/>
      <c r="V390" s="160"/>
      <c r="W390" s="160"/>
    </row>
    <row r="391" ht="9" customHeight="1" hidden="1">
      <c r="A391" s="459"/>
      <c r="B391" s="459"/>
      <c r="C391" s="459"/>
      <c r="D391" s="459"/>
      <c r="E391" s="459"/>
      <c r="F391" s="459"/>
      <c r="G391" s="459"/>
      <c r="H391" s="459"/>
      <c r="I391" s="459"/>
      <c r="J391" s="459"/>
      <c r="K391" s="459"/>
      <c r="L391" s="160"/>
      <c r="M391" s="160"/>
      <c r="N391" s="160"/>
      <c r="O391" s="160"/>
      <c r="P391" s="160"/>
      <c r="Q391" s="160"/>
      <c r="R391" s="160"/>
      <c r="S391" s="160"/>
      <c r="T391" s="160"/>
      <c r="U391" s="160"/>
      <c r="V391" s="160"/>
      <c r="W391" s="160"/>
    </row>
    <row r="392" ht="9" customHeight="1" hidden="1">
      <c r="A392" s="459"/>
      <c r="B392" s="459"/>
      <c r="C392" s="459"/>
      <c r="D392" s="459"/>
      <c r="E392" s="459"/>
      <c r="F392" s="459"/>
      <c r="G392" s="459"/>
      <c r="H392" s="459"/>
      <c r="I392" s="459"/>
      <c r="J392" s="459"/>
      <c r="K392" s="459"/>
      <c r="L392" s="160"/>
      <c r="M392" s="160"/>
      <c r="N392" s="160"/>
      <c r="O392" s="160"/>
      <c r="P392" s="160"/>
      <c r="Q392" s="160"/>
      <c r="R392" s="160"/>
      <c r="S392" s="160"/>
      <c r="T392" s="160"/>
      <c r="U392" s="160"/>
      <c r="V392" s="160"/>
      <c r="W392" s="160"/>
    </row>
    <row r="393" ht="9" customHeight="1" hidden="1">
      <c r="A393" s="459"/>
      <c r="B393" s="459"/>
      <c r="C393" s="459"/>
      <c r="D393" s="459"/>
      <c r="E393" s="459"/>
      <c r="F393" s="459"/>
      <c r="G393" s="459"/>
      <c r="H393" s="459"/>
      <c r="I393" s="459"/>
      <c r="J393" s="459"/>
      <c r="K393" s="459"/>
      <c r="L393" s="160"/>
      <c r="M393" s="160"/>
      <c r="N393" s="160"/>
      <c r="O393" s="160"/>
      <c r="P393" s="160"/>
      <c r="Q393" s="160"/>
      <c r="R393" s="160"/>
      <c r="S393" s="160"/>
      <c r="T393" s="160"/>
      <c r="U393" s="160"/>
      <c r="V393" s="160"/>
      <c r="W393" s="160"/>
    </row>
    <row r="394" ht="9" customHeight="1" hidden="1">
      <c r="A394" s="459"/>
      <c r="B394" s="459"/>
      <c r="C394" s="459"/>
      <c r="D394" s="459"/>
      <c r="E394" s="459"/>
      <c r="F394" s="459"/>
      <c r="G394" s="459"/>
      <c r="H394" s="459"/>
      <c r="I394" s="459"/>
      <c r="J394" s="459"/>
      <c r="K394" s="459"/>
      <c r="L394" s="160"/>
      <c r="M394" s="160"/>
      <c r="N394" s="160"/>
      <c r="O394" s="160"/>
      <c r="P394" s="160"/>
      <c r="Q394" s="160"/>
      <c r="R394" s="160"/>
      <c r="S394" s="160"/>
      <c r="T394" s="160"/>
      <c r="U394" s="160"/>
      <c r="V394" s="160"/>
      <c r="W394" s="160"/>
    </row>
    <row r="395" ht="9" customHeight="1" hidden="1">
      <c r="A395" s="459"/>
      <c r="B395" s="459"/>
      <c r="C395" s="459"/>
      <c r="D395" s="459"/>
      <c r="E395" s="459"/>
      <c r="F395" s="459"/>
      <c r="G395" s="459"/>
      <c r="H395" s="459"/>
      <c r="I395" s="459"/>
      <c r="J395" s="459"/>
      <c r="K395" s="459"/>
      <c r="L395" s="160"/>
      <c r="M395" s="160"/>
      <c r="N395" s="160"/>
      <c r="O395" s="160"/>
      <c r="P395" s="160"/>
      <c r="Q395" s="160"/>
      <c r="R395" s="160"/>
      <c r="S395" s="160"/>
      <c r="T395" s="160"/>
      <c r="U395" s="160"/>
      <c r="V395" s="160"/>
      <c r="W395" s="160"/>
    </row>
    <row r="396" ht="9" customHeight="1" hidden="1">
      <c r="A396" s="459"/>
      <c r="B396" s="459"/>
      <c r="C396" s="459"/>
      <c r="D396" s="459"/>
      <c r="E396" s="459"/>
      <c r="F396" s="459"/>
      <c r="G396" s="459"/>
      <c r="H396" s="459"/>
      <c r="I396" s="459"/>
      <c r="J396" s="459"/>
      <c r="K396" s="459"/>
      <c r="L396" s="160"/>
      <c r="M396" s="160"/>
      <c r="N396" s="160"/>
      <c r="O396" s="160"/>
      <c r="P396" s="160"/>
      <c r="Q396" s="160"/>
      <c r="R396" s="160"/>
      <c r="S396" s="160"/>
      <c r="T396" s="160"/>
      <c r="U396" s="160"/>
      <c r="V396" s="160"/>
      <c r="W396" s="160"/>
    </row>
    <row r="397" ht="9" customHeight="1" hidden="1">
      <c r="A397" s="459"/>
      <c r="B397" s="459"/>
      <c r="C397" s="459"/>
      <c r="D397" s="459"/>
      <c r="E397" s="459"/>
      <c r="F397" s="459"/>
      <c r="G397" s="459"/>
      <c r="H397" s="459"/>
      <c r="I397" s="459"/>
      <c r="J397" s="459"/>
      <c r="K397" s="459"/>
      <c r="L397" s="160"/>
      <c r="M397" s="160"/>
      <c r="N397" s="160"/>
      <c r="O397" s="160"/>
      <c r="P397" s="160"/>
      <c r="Q397" s="160"/>
      <c r="R397" s="160"/>
      <c r="S397" s="160"/>
      <c r="T397" s="160"/>
      <c r="U397" s="160"/>
      <c r="V397" s="160"/>
      <c r="W397" s="160"/>
    </row>
    <row r="398" ht="9" customHeight="1" hidden="1">
      <c r="A398" s="459"/>
      <c r="B398" s="459"/>
      <c r="C398" s="459"/>
      <c r="D398" s="459"/>
      <c r="E398" s="459"/>
      <c r="F398" s="459"/>
      <c r="G398" s="459"/>
      <c r="H398" s="459"/>
      <c r="I398" s="459"/>
      <c r="J398" s="459"/>
      <c r="K398" s="459"/>
      <c r="L398" s="160"/>
      <c r="M398" s="160"/>
      <c r="N398" s="160"/>
      <c r="O398" s="160"/>
      <c r="P398" s="160"/>
      <c r="Q398" s="160"/>
      <c r="R398" s="160"/>
      <c r="S398" s="160"/>
      <c r="T398" s="160"/>
      <c r="U398" s="160"/>
      <c r="V398" s="160"/>
      <c r="W398" s="160"/>
    </row>
    <row r="399" ht="9" customHeight="1" hidden="1">
      <c r="A399" s="459"/>
      <c r="B399" s="459"/>
      <c r="C399" s="459"/>
      <c r="D399" s="459"/>
      <c r="E399" s="459"/>
      <c r="F399" s="459"/>
      <c r="G399" s="459"/>
      <c r="H399" s="459"/>
      <c r="I399" s="459"/>
      <c r="J399" s="459"/>
      <c r="K399" s="459"/>
      <c r="L399" s="160"/>
      <c r="M399" s="160"/>
      <c r="N399" s="160"/>
      <c r="O399" s="160"/>
      <c r="P399" s="160"/>
      <c r="Q399" s="160"/>
      <c r="R399" s="160"/>
      <c r="S399" s="160"/>
      <c r="T399" s="160"/>
      <c r="U399" s="160"/>
      <c r="V399" s="160"/>
      <c r="W399" s="160"/>
    </row>
    <row r="400" ht="9" customHeight="1" hidden="1">
      <c r="A400" s="459"/>
      <c r="B400" s="459"/>
      <c r="C400" s="459"/>
      <c r="D400" s="459"/>
      <c r="E400" s="459"/>
      <c r="F400" s="459"/>
      <c r="G400" s="459"/>
      <c r="H400" s="459"/>
      <c r="I400" s="459"/>
      <c r="J400" s="459"/>
      <c r="K400" s="459"/>
      <c r="L400" s="160"/>
      <c r="M400" s="160"/>
      <c r="N400" s="160"/>
      <c r="O400" s="160"/>
      <c r="P400" s="160"/>
      <c r="Q400" s="160"/>
      <c r="R400" s="160"/>
      <c r="S400" s="160"/>
      <c r="T400" s="160"/>
      <c r="U400" s="160"/>
      <c r="V400" s="160"/>
      <c r="W400" s="160"/>
    </row>
    <row r="401" ht="9" customHeight="1" hidden="1">
      <c r="A401" s="459"/>
      <c r="B401" s="459"/>
      <c r="C401" s="459"/>
      <c r="D401" s="459"/>
      <c r="E401" s="459"/>
      <c r="F401" s="459"/>
      <c r="G401" s="459"/>
      <c r="H401" s="459"/>
      <c r="I401" s="459"/>
      <c r="J401" s="459"/>
      <c r="K401" s="459"/>
      <c r="L401" s="160"/>
      <c r="M401" s="160"/>
      <c r="N401" s="160"/>
      <c r="O401" s="160"/>
      <c r="P401" s="160"/>
      <c r="Q401" s="160"/>
      <c r="R401" s="160"/>
      <c r="S401" s="160"/>
      <c r="T401" s="160"/>
      <c r="U401" s="160"/>
      <c r="V401" s="160"/>
      <c r="W401" s="160"/>
    </row>
    <row r="402" ht="9" customHeight="1" hidden="1">
      <c r="A402" s="459"/>
      <c r="B402" s="459"/>
      <c r="C402" s="459"/>
      <c r="D402" s="459"/>
      <c r="E402" s="459"/>
      <c r="F402" s="459"/>
      <c r="G402" s="459"/>
      <c r="H402" s="459"/>
      <c r="I402" s="459"/>
      <c r="J402" s="459"/>
      <c r="K402" s="459"/>
      <c r="L402" s="160"/>
      <c r="M402" s="160"/>
      <c r="N402" s="160"/>
      <c r="O402" s="160"/>
      <c r="P402" s="160"/>
      <c r="Q402" s="160"/>
      <c r="R402" s="160"/>
      <c r="S402" s="160"/>
      <c r="T402" s="160"/>
      <c r="U402" s="160"/>
      <c r="V402" s="160"/>
      <c r="W402" s="160"/>
    </row>
    <row r="403" ht="9" customHeight="1" hidden="1">
      <c r="A403" s="459"/>
      <c r="B403" s="459"/>
      <c r="C403" s="459"/>
      <c r="D403" s="459"/>
      <c r="E403" s="459"/>
      <c r="F403" s="459"/>
      <c r="G403" s="459"/>
      <c r="H403" s="459"/>
      <c r="I403" s="459"/>
      <c r="J403" s="459"/>
      <c r="K403" s="459"/>
      <c r="L403" s="160"/>
      <c r="M403" s="160"/>
      <c r="N403" s="160"/>
      <c r="O403" s="160"/>
      <c r="P403" s="160"/>
      <c r="Q403" s="160"/>
      <c r="R403" s="160"/>
      <c r="S403" s="160"/>
      <c r="T403" s="160"/>
      <c r="U403" s="160"/>
      <c r="V403" s="160"/>
      <c r="W403" s="160"/>
    </row>
    <row r="404" ht="9" customHeight="1" hidden="1">
      <c r="A404" s="459"/>
      <c r="B404" s="459"/>
      <c r="C404" s="459"/>
      <c r="D404" s="459"/>
      <c r="E404" s="459"/>
      <c r="F404" s="459"/>
      <c r="G404" s="459"/>
      <c r="H404" s="459"/>
      <c r="I404" s="459"/>
      <c r="J404" s="459"/>
      <c r="K404" s="459"/>
      <c r="L404" s="160"/>
      <c r="M404" s="160"/>
      <c r="N404" s="160"/>
      <c r="O404" s="160"/>
      <c r="P404" s="160"/>
      <c r="Q404" s="160"/>
      <c r="R404" s="160"/>
      <c r="S404" s="160"/>
      <c r="T404" s="160"/>
      <c r="U404" s="160"/>
      <c r="V404" s="160"/>
      <c r="W404" s="160"/>
    </row>
    <row r="405" ht="9" customHeight="1" hidden="1">
      <c r="A405" s="459"/>
      <c r="B405" s="459"/>
      <c r="C405" s="459"/>
      <c r="D405" s="459"/>
      <c r="E405" s="459"/>
      <c r="F405" s="459"/>
      <c r="G405" s="459"/>
      <c r="H405" s="459"/>
      <c r="I405" s="459"/>
      <c r="J405" s="459"/>
      <c r="K405" s="459"/>
      <c r="L405" s="160"/>
      <c r="M405" s="160"/>
      <c r="N405" s="160"/>
      <c r="O405" s="160"/>
      <c r="P405" s="160"/>
      <c r="Q405" s="160"/>
      <c r="R405" s="160"/>
      <c r="S405" s="160"/>
      <c r="T405" s="160"/>
      <c r="U405" s="160"/>
      <c r="V405" s="160"/>
      <c r="W405" s="160"/>
    </row>
    <row r="406" ht="9" customHeight="1" hidden="1">
      <c r="A406" s="459"/>
      <c r="B406" s="459"/>
      <c r="C406" s="459"/>
      <c r="D406" s="459"/>
      <c r="E406" s="459"/>
      <c r="F406" s="459"/>
      <c r="G406" s="459"/>
      <c r="H406" s="459"/>
      <c r="I406" s="459"/>
      <c r="J406" s="459"/>
      <c r="K406" s="459"/>
      <c r="L406" s="160"/>
      <c r="M406" s="160"/>
      <c r="N406" s="160"/>
      <c r="O406" s="160"/>
      <c r="P406" s="160"/>
      <c r="Q406" s="160"/>
      <c r="R406" s="160"/>
      <c r="S406" s="160"/>
      <c r="T406" s="160"/>
      <c r="U406" s="160"/>
      <c r="V406" s="160"/>
      <c r="W406" s="160"/>
    </row>
    <row r="407" ht="9" customHeight="1" hidden="1">
      <c r="A407" s="459"/>
      <c r="B407" s="459"/>
      <c r="C407" s="459"/>
      <c r="D407" s="459"/>
      <c r="E407" s="459"/>
      <c r="F407" s="459"/>
      <c r="G407" s="459"/>
      <c r="H407" s="459"/>
      <c r="I407" s="459"/>
      <c r="J407" s="459"/>
      <c r="K407" s="459"/>
      <c r="L407" s="160"/>
      <c r="M407" s="160"/>
      <c r="N407" s="160"/>
      <c r="O407" s="160"/>
      <c r="P407" s="160"/>
      <c r="Q407" s="160"/>
      <c r="R407" s="160"/>
      <c r="S407" s="160"/>
      <c r="T407" s="160"/>
      <c r="U407" s="160"/>
      <c r="V407" s="160"/>
      <c r="W407" s="160"/>
    </row>
    <row r="408" ht="9" customHeight="1" hidden="1">
      <c r="A408" s="459"/>
      <c r="B408" s="459"/>
      <c r="C408" s="459"/>
      <c r="D408" s="459"/>
      <c r="E408" s="459"/>
      <c r="F408" s="459"/>
      <c r="G408" s="459"/>
      <c r="H408" s="459"/>
      <c r="I408" s="459"/>
      <c r="J408" s="459"/>
      <c r="K408" s="459"/>
      <c r="L408" s="160"/>
      <c r="M408" s="160"/>
      <c r="N408" s="160"/>
      <c r="O408" s="160"/>
      <c r="P408" s="160"/>
      <c r="Q408" s="160"/>
      <c r="R408" s="160"/>
      <c r="S408" s="160"/>
      <c r="T408" s="160"/>
      <c r="U408" s="160"/>
      <c r="V408" s="160"/>
      <c r="W408" s="160"/>
    </row>
    <row r="409" ht="9" customHeight="1" hidden="1">
      <c r="A409" s="459"/>
      <c r="B409" s="459"/>
      <c r="C409" s="459"/>
      <c r="D409" s="459"/>
      <c r="E409" s="459"/>
      <c r="F409" s="459"/>
      <c r="G409" s="459"/>
      <c r="H409" s="459"/>
      <c r="I409" s="459"/>
      <c r="J409" s="459"/>
      <c r="K409" s="459"/>
      <c r="L409" s="160"/>
      <c r="M409" s="160"/>
      <c r="N409" s="160"/>
      <c r="O409" s="160"/>
      <c r="P409" s="160"/>
      <c r="Q409" s="160"/>
      <c r="R409" s="160"/>
      <c r="S409" s="160"/>
      <c r="T409" s="160"/>
      <c r="U409" s="160"/>
      <c r="V409" s="160"/>
      <c r="W409" s="160"/>
    </row>
    <row r="410" ht="9" customHeight="1" hidden="1">
      <c r="A410" s="459"/>
      <c r="B410" s="459"/>
      <c r="C410" s="459"/>
      <c r="D410" s="459"/>
      <c r="E410" s="459"/>
      <c r="F410" s="459"/>
      <c r="G410" s="459"/>
      <c r="H410" s="459"/>
      <c r="I410" s="459"/>
      <c r="J410" s="459"/>
      <c r="K410" s="459"/>
      <c r="L410" s="160"/>
      <c r="M410" s="160"/>
      <c r="N410" s="160"/>
      <c r="O410" s="160"/>
      <c r="P410" s="160"/>
      <c r="Q410" s="160"/>
      <c r="R410" s="160"/>
      <c r="S410" s="160"/>
      <c r="T410" s="160"/>
      <c r="U410" s="160"/>
      <c r="V410" s="160"/>
      <c r="W410" s="160"/>
    </row>
    <row r="411" ht="9" customHeight="1" hidden="1">
      <c r="A411" s="459"/>
      <c r="B411" s="459"/>
      <c r="C411" s="459"/>
      <c r="D411" s="459"/>
      <c r="E411" s="459"/>
      <c r="F411" s="459"/>
      <c r="G411" s="459"/>
      <c r="H411" s="459"/>
      <c r="I411" s="459"/>
      <c r="J411" s="459"/>
      <c r="K411" s="459"/>
      <c r="L411" s="160"/>
      <c r="M411" s="160"/>
      <c r="N411" s="160"/>
      <c r="O411" s="160"/>
      <c r="P411" s="160"/>
      <c r="Q411" s="160"/>
      <c r="R411" s="160"/>
      <c r="S411" s="160"/>
      <c r="T411" s="160"/>
      <c r="U411" s="160"/>
      <c r="V411" s="160"/>
      <c r="W411" s="160"/>
    </row>
    <row r="412" ht="9" customHeight="1" hidden="1">
      <c r="A412" s="459"/>
      <c r="B412" s="459"/>
      <c r="C412" s="459"/>
      <c r="D412" s="459"/>
      <c r="E412" s="459"/>
      <c r="F412" s="459"/>
      <c r="G412" s="459"/>
      <c r="H412" s="459"/>
      <c r="I412" s="459"/>
      <c r="J412" s="459"/>
      <c r="K412" s="459"/>
      <c r="L412" s="160"/>
      <c r="M412" s="160"/>
      <c r="N412" s="160"/>
      <c r="O412" s="160"/>
      <c r="P412" s="160"/>
      <c r="Q412" s="160"/>
      <c r="R412" s="160"/>
      <c r="S412" s="160"/>
      <c r="T412" s="160"/>
      <c r="U412" s="160"/>
      <c r="V412" s="160"/>
      <c r="W412" s="160"/>
    </row>
    <row r="413" ht="9" customHeight="1" hidden="1">
      <c r="A413" s="459"/>
      <c r="B413" s="459"/>
      <c r="C413" s="459"/>
      <c r="D413" s="459"/>
      <c r="E413" s="459"/>
      <c r="F413" s="459"/>
      <c r="G413" s="459"/>
      <c r="H413" s="459"/>
      <c r="I413" s="459"/>
      <c r="J413" s="459"/>
      <c r="K413" s="459"/>
      <c r="L413" s="160"/>
      <c r="M413" s="160"/>
      <c r="N413" s="160"/>
      <c r="O413" s="160"/>
      <c r="P413" s="160"/>
      <c r="Q413" s="160"/>
      <c r="R413" s="160"/>
      <c r="S413" s="160"/>
      <c r="T413" s="160"/>
      <c r="U413" s="160"/>
      <c r="V413" s="160"/>
      <c r="W413" s="160"/>
    </row>
    <row r="414" ht="9" customHeight="1" hidden="1">
      <c r="A414" s="459"/>
      <c r="B414" s="459"/>
      <c r="C414" s="459"/>
      <c r="D414" s="459"/>
      <c r="E414" s="459"/>
      <c r="F414" s="459"/>
      <c r="G414" s="459"/>
      <c r="H414" s="459"/>
      <c r="I414" s="459"/>
      <c r="J414" s="459"/>
      <c r="K414" s="459"/>
      <c r="L414" s="160"/>
      <c r="M414" s="160"/>
      <c r="N414" s="160"/>
      <c r="O414" s="160"/>
      <c r="P414" s="160"/>
      <c r="Q414" s="160"/>
      <c r="R414" s="160"/>
      <c r="S414" s="160"/>
      <c r="T414" s="160"/>
      <c r="U414" s="160"/>
      <c r="V414" s="160"/>
      <c r="W414" s="160"/>
    </row>
    <row r="415" ht="9" customHeight="1" hidden="1">
      <c r="A415" s="459"/>
      <c r="B415" s="459"/>
      <c r="C415" s="459"/>
      <c r="D415" s="459"/>
      <c r="E415" s="459"/>
      <c r="F415" s="459"/>
      <c r="G415" s="459"/>
      <c r="H415" s="459"/>
      <c r="I415" s="459"/>
      <c r="J415" s="459"/>
      <c r="K415" s="459"/>
      <c r="L415" s="160"/>
      <c r="M415" s="160"/>
      <c r="N415" s="160"/>
      <c r="O415" s="160"/>
      <c r="P415" s="160"/>
      <c r="Q415" s="160"/>
      <c r="R415" s="160"/>
      <c r="S415" s="160"/>
      <c r="T415" s="160"/>
      <c r="U415" s="160"/>
      <c r="V415" s="160"/>
      <c r="W415" s="160"/>
    </row>
    <row r="416" ht="9" customHeight="1" hidden="1">
      <c r="A416" s="459"/>
      <c r="B416" s="459"/>
      <c r="C416" s="459"/>
      <c r="D416" s="459"/>
      <c r="E416" s="459"/>
      <c r="F416" s="459"/>
      <c r="G416" s="459"/>
      <c r="H416" s="459"/>
      <c r="I416" s="459"/>
      <c r="J416" s="459"/>
      <c r="K416" s="459"/>
      <c r="L416" s="160"/>
      <c r="M416" s="160"/>
      <c r="N416" s="160"/>
      <c r="O416" s="160"/>
      <c r="P416" s="160"/>
      <c r="Q416" s="160"/>
      <c r="R416" s="160"/>
      <c r="S416" s="160"/>
      <c r="T416" s="160"/>
      <c r="U416" s="160"/>
      <c r="V416" s="160"/>
      <c r="W416" s="160"/>
    </row>
    <row r="417" ht="9" customHeight="1" hidden="1">
      <c r="A417" s="459"/>
      <c r="B417" s="459"/>
      <c r="C417" s="459"/>
      <c r="D417" s="459"/>
      <c r="E417" s="459"/>
      <c r="F417" s="459"/>
      <c r="G417" s="459"/>
      <c r="H417" s="459"/>
      <c r="I417" s="459"/>
      <c r="J417" s="459"/>
      <c r="K417" s="459"/>
      <c r="L417" s="160"/>
      <c r="M417" s="160"/>
      <c r="N417" s="160"/>
      <c r="O417" s="160"/>
      <c r="P417" s="160"/>
      <c r="Q417" s="160"/>
      <c r="R417" s="160"/>
      <c r="S417" s="160"/>
      <c r="T417" s="160"/>
      <c r="U417" s="160"/>
      <c r="V417" s="160"/>
      <c r="W417" s="160"/>
    </row>
    <row r="418" ht="9" customHeight="1" hidden="1">
      <c r="A418" s="459"/>
      <c r="B418" s="459"/>
      <c r="C418" s="459"/>
      <c r="D418" s="459"/>
      <c r="E418" s="459"/>
      <c r="F418" s="459"/>
      <c r="G418" s="459"/>
      <c r="H418" s="459"/>
      <c r="I418" s="459"/>
      <c r="J418" s="459"/>
      <c r="K418" s="459"/>
      <c r="L418" s="160"/>
      <c r="M418" s="160"/>
      <c r="N418" s="160"/>
      <c r="O418" s="160"/>
      <c r="P418" s="160"/>
      <c r="Q418" s="160"/>
      <c r="R418" s="160"/>
      <c r="S418" s="160"/>
      <c r="T418" s="160"/>
      <c r="U418" s="160"/>
      <c r="V418" s="160"/>
      <c r="W418" s="160"/>
    </row>
    <row r="419" ht="9" customHeight="1" hidden="1">
      <c r="A419" s="459"/>
      <c r="B419" s="459"/>
      <c r="C419" s="459"/>
      <c r="D419" s="459"/>
      <c r="E419" s="459"/>
      <c r="F419" s="459"/>
      <c r="G419" s="459"/>
      <c r="H419" s="459"/>
      <c r="I419" s="459"/>
      <c r="J419" s="459"/>
      <c r="K419" s="459"/>
      <c r="L419" s="160"/>
      <c r="M419" s="160"/>
      <c r="N419" s="160"/>
      <c r="O419" s="160"/>
      <c r="P419" s="160"/>
      <c r="Q419" s="160"/>
      <c r="R419" s="160"/>
      <c r="S419" s="160"/>
      <c r="T419" s="160"/>
      <c r="U419" s="160"/>
      <c r="V419" s="160"/>
      <c r="W419" s="160"/>
    </row>
    <row r="420" ht="9" customHeight="1" hidden="1">
      <c r="A420" s="459"/>
      <c r="B420" s="459"/>
      <c r="C420" s="459"/>
      <c r="D420" s="459"/>
      <c r="E420" s="459"/>
      <c r="F420" s="459"/>
      <c r="G420" s="459"/>
      <c r="H420" s="459"/>
      <c r="I420" s="459"/>
      <c r="J420" s="459"/>
      <c r="K420" s="459"/>
      <c r="L420" s="160"/>
      <c r="M420" s="160"/>
      <c r="N420" s="160"/>
      <c r="O420" s="160"/>
      <c r="P420" s="160"/>
      <c r="Q420" s="160"/>
      <c r="R420" s="160"/>
      <c r="S420" s="160"/>
      <c r="T420" s="160"/>
      <c r="U420" s="160"/>
      <c r="V420" s="160"/>
      <c r="W420" s="160"/>
    </row>
    <row r="421" ht="9" customHeight="1" hidden="1">
      <c r="A421" s="459"/>
      <c r="B421" s="459"/>
      <c r="C421" s="459"/>
      <c r="D421" s="459"/>
      <c r="E421" s="459"/>
      <c r="F421" s="459"/>
      <c r="G421" s="459"/>
      <c r="H421" s="459"/>
      <c r="I421" s="459"/>
      <c r="J421" s="459"/>
      <c r="K421" s="459"/>
      <c r="L421" s="160"/>
      <c r="M421" s="160"/>
      <c r="N421" s="160"/>
      <c r="O421" s="160"/>
      <c r="P421" s="160"/>
      <c r="Q421" s="160"/>
      <c r="R421" s="160"/>
      <c r="S421" s="160"/>
      <c r="T421" s="160"/>
      <c r="U421" s="160"/>
      <c r="V421" s="160"/>
      <c r="W421" s="160"/>
    </row>
    <row r="422" ht="9" customHeight="1" hidden="1">
      <c r="A422" s="459"/>
      <c r="B422" s="459"/>
      <c r="C422" s="459"/>
      <c r="D422" s="459"/>
      <c r="E422" s="459"/>
      <c r="F422" s="459"/>
      <c r="G422" s="459"/>
      <c r="H422" s="459"/>
      <c r="I422" s="459"/>
      <c r="J422" s="459"/>
      <c r="K422" s="459"/>
      <c r="L422" s="160"/>
      <c r="M422" s="160"/>
      <c r="N422" s="160"/>
      <c r="O422" s="160"/>
      <c r="P422" s="160"/>
      <c r="Q422" s="160"/>
      <c r="R422" s="160"/>
      <c r="S422" s="160"/>
      <c r="T422" s="160"/>
      <c r="U422" s="160"/>
      <c r="V422" s="160"/>
      <c r="W422" s="160"/>
    </row>
    <row r="423" ht="9" customHeight="1" hidden="1">
      <c r="A423" s="459"/>
      <c r="B423" s="459"/>
      <c r="C423" s="459"/>
      <c r="D423" s="459"/>
      <c r="E423" s="459"/>
      <c r="F423" s="459"/>
      <c r="G423" s="459"/>
      <c r="H423" s="459"/>
      <c r="I423" s="459"/>
      <c r="J423" s="459"/>
      <c r="K423" s="459"/>
      <c r="L423" s="160"/>
      <c r="M423" s="160"/>
      <c r="N423" s="160"/>
      <c r="O423" s="160"/>
      <c r="P423" s="160"/>
      <c r="Q423" s="160"/>
      <c r="R423" s="160"/>
      <c r="S423" s="160"/>
      <c r="T423" s="160"/>
      <c r="U423" s="160"/>
      <c r="V423" s="160"/>
      <c r="W423" s="160"/>
    </row>
    <row r="424" ht="9" customHeight="1" hidden="1">
      <c r="A424" s="459"/>
      <c r="B424" s="459"/>
      <c r="C424" s="459"/>
      <c r="D424" s="459"/>
      <c r="E424" s="459"/>
      <c r="F424" s="459"/>
      <c r="G424" s="459"/>
      <c r="H424" s="459"/>
      <c r="I424" s="459"/>
      <c r="J424" s="459"/>
      <c r="K424" s="459"/>
      <c r="L424" s="160"/>
      <c r="M424" s="160"/>
      <c r="N424" s="160"/>
      <c r="O424" s="160"/>
      <c r="P424" s="160"/>
      <c r="Q424" s="160"/>
      <c r="R424" s="160"/>
      <c r="S424" s="160"/>
      <c r="T424" s="160"/>
      <c r="U424" s="160"/>
      <c r="V424" s="160"/>
      <c r="W424" s="160"/>
    </row>
    <row r="425" ht="9" customHeight="1" hidden="1">
      <c r="A425" s="459"/>
      <c r="B425" s="459"/>
      <c r="C425" s="459"/>
      <c r="D425" s="459"/>
      <c r="E425" s="459"/>
      <c r="F425" s="459"/>
      <c r="G425" s="459"/>
      <c r="H425" s="459"/>
      <c r="I425" s="459"/>
      <c r="J425" s="459"/>
      <c r="K425" s="459"/>
      <c r="L425" s="160"/>
      <c r="M425" s="160"/>
      <c r="N425" s="160"/>
      <c r="O425" s="160"/>
      <c r="P425" s="160"/>
      <c r="Q425" s="160"/>
      <c r="R425" s="160"/>
      <c r="S425" s="160"/>
      <c r="T425" s="160"/>
      <c r="U425" s="160"/>
      <c r="V425" s="160"/>
      <c r="W425" s="160"/>
    </row>
    <row r="426" ht="9" customHeight="1" hidden="1">
      <c r="A426" s="459"/>
      <c r="B426" s="459"/>
      <c r="C426" s="459"/>
      <c r="D426" s="459"/>
      <c r="E426" s="459"/>
      <c r="F426" s="459"/>
      <c r="G426" s="459"/>
      <c r="H426" s="459"/>
      <c r="I426" s="459"/>
      <c r="J426" s="459"/>
      <c r="K426" s="459"/>
      <c r="L426" s="160"/>
      <c r="M426" s="160"/>
      <c r="N426" s="160"/>
      <c r="O426" s="160"/>
      <c r="P426" s="160"/>
      <c r="Q426" s="160"/>
      <c r="R426" s="160"/>
      <c r="S426" s="160"/>
      <c r="T426" s="160"/>
      <c r="U426" s="160"/>
      <c r="V426" s="160"/>
      <c r="W426" s="160"/>
    </row>
    <row r="427" ht="9" customHeight="1" hidden="1">
      <c r="A427" s="459"/>
      <c r="B427" s="459"/>
      <c r="C427" s="459"/>
      <c r="D427" s="459"/>
      <c r="E427" s="459"/>
      <c r="F427" s="459"/>
      <c r="G427" s="459"/>
      <c r="H427" s="459"/>
      <c r="I427" s="459"/>
      <c r="J427" s="459"/>
      <c r="K427" s="459"/>
      <c r="L427" s="160"/>
      <c r="M427" s="160"/>
      <c r="N427" s="160"/>
      <c r="O427" s="160"/>
      <c r="P427" s="160"/>
      <c r="Q427" s="160"/>
      <c r="R427" s="160"/>
      <c r="S427" s="160"/>
      <c r="T427" s="160"/>
      <c r="U427" s="160"/>
      <c r="V427" s="160"/>
      <c r="W427" s="160"/>
    </row>
    <row r="428" ht="9" customHeight="1" hidden="1">
      <c r="A428" s="459"/>
      <c r="B428" s="459"/>
      <c r="C428" s="459"/>
      <c r="D428" s="459"/>
      <c r="E428" s="459"/>
      <c r="F428" s="459"/>
      <c r="G428" s="459"/>
      <c r="H428" s="459"/>
      <c r="I428" s="459"/>
      <c r="J428" s="459"/>
      <c r="K428" s="459"/>
      <c r="L428" s="160"/>
      <c r="M428" s="160"/>
      <c r="N428" s="160"/>
      <c r="O428" s="160"/>
      <c r="P428" s="160"/>
      <c r="Q428" s="160"/>
      <c r="R428" s="160"/>
      <c r="S428" s="160"/>
      <c r="T428" s="160"/>
      <c r="U428" s="160"/>
      <c r="V428" s="160"/>
      <c r="W428" s="160"/>
    </row>
    <row r="429" ht="9" customHeight="1" hidden="1">
      <c r="A429" s="459"/>
      <c r="B429" s="459"/>
      <c r="C429" s="459"/>
      <c r="D429" s="459"/>
      <c r="E429" s="459"/>
      <c r="F429" s="459"/>
      <c r="G429" s="459"/>
      <c r="H429" s="459"/>
      <c r="I429" s="459"/>
      <c r="J429" s="459"/>
      <c r="K429" s="459"/>
      <c r="L429" s="160"/>
      <c r="M429" s="160"/>
      <c r="N429" s="160"/>
      <c r="O429" s="160"/>
      <c r="P429" s="160"/>
      <c r="Q429" s="160"/>
      <c r="R429" s="160"/>
      <c r="S429" s="160"/>
      <c r="T429" s="160"/>
      <c r="U429" s="160"/>
      <c r="V429" s="160"/>
      <c r="W429" s="160"/>
    </row>
    <row r="430" ht="9" customHeight="1" hidden="1">
      <c r="A430" s="459"/>
      <c r="B430" s="459"/>
      <c r="C430" s="459"/>
      <c r="D430" s="459"/>
      <c r="E430" s="459"/>
      <c r="F430" s="459"/>
      <c r="G430" s="459"/>
      <c r="H430" s="459"/>
      <c r="I430" s="459"/>
      <c r="J430" s="459"/>
      <c r="K430" s="459"/>
      <c r="L430" s="160"/>
      <c r="M430" s="160"/>
      <c r="N430" s="160"/>
      <c r="O430" s="160"/>
      <c r="P430" s="160"/>
      <c r="Q430" s="160"/>
      <c r="R430" s="160"/>
      <c r="S430" s="160"/>
      <c r="T430" s="160"/>
      <c r="U430" s="160"/>
      <c r="V430" s="160"/>
      <c r="W430" s="160"/>
    </row>
    <row r="431" ht="9" customHeight="1" hidden="1">
      <c r="A431" s="459"/>
      <c r="B431" s="459"/>
      <c r="C431" s="459"/>
      <c r="D431" s="459"/>
      <c r="E431" s="459"/>
      <c r="F431" s="459"/>
      <c r="G431" s="459"/>
      <c r="H431" s="459"/>
      <c r="I431" s="459"/>
      <c r="J431" s="459"/>
      <c r="K431" s="459"/>
      <c r="L431" s="160"/>
      <c r="M431" s="160"/>
      <c r="N431" s="160"/>
      <c r="O431" s="160"/>
      <c r="P431" s="160"/>
      <c r="Q431" s="160"/>
      <c r="R431" s="160"/>
      <c r="S431" s="160"/>
      <c r="T431" s="160"/>
      <c r="U431" s="160"/>
      <c r="V431" s="160"/>
      <c r="W431" s="160"/>
    </row>
    <row r="432" ht="9" customHeight="1" hidden="1">
      <c r="A432" s="459"/>
      <c r="B432" s="459"/>
      <c r="C432" s="459"/>
      <c r="D432" s="459"/>
      <c r="E432" s="459"/>
      <c r="F432" s="459"/>
      <c r="G432" s="459"/>
      <c r="H432" s="459"/>
      <c r="I432" s="459"/>
      <c r="J432" s="459"/>
      <c r="K432" s="459"/>
      <c r="L432" s="160"/>
      <c r="M432" s="160"/>
      <c r="N432" s="160"/>
      <c r="O432" s="160"/>
      <c r="P432" s="160"/>
      <c r="Q432" s="160"/>
      <c r="R432" s="160"/>
      <c r="S432" s="160"/>
      <c r="T432" s="160"/>
      <c r="U432" s="160"/>
      <c r="V432" s="160"/>
      <c r="W432" s="160"/>
    </row>
    <row r="433" ht="9" customHeight="1" hidden="1">
      <c r="A433" s="459"/>
      <c r="B433" s="459"/>
      <c r="C433" s="459"/>
      <c r="D433" s="459"/>
      <c r="E433" s="459"/>
      <c r="F433" s="459"/>
      <c r="G433" s="459"/>
      <c r="H433" s="459"/>
      <c r="I433" s="459"/>
      <c r="J433" s="459"/>
      <c r="K433" s="459"/>
      <c r="L433" s="160"/>
      <c r="M433" s="160"/>
      <c r="N433" s="160"/>
      <c r="O433" s="160"/>
      <c r="P433" s="160"/>
      <c r="Q433" s="160"/>
      <c r="R433" s="160"/>
      <c r="S433" s="160"/>
      <c r="T433" s="160"/>
      <c r="U433" s="160"/>
      <c r="V433" s="160"/>
      <c r="W433" s="160"/>
    </row>
    <row r="434" ht="9" customHeight="1" hidden="1">
      <c r="A434" s="459"/>
      <c r="B434" s="459"/>
      <c r="C434" s="459"/>
      <c r="D434" s="459"/>
      <c r="E434" s="459"/>
      <c r="F434" s="459"/>
      <c r="G434" s="459"/>
      <c r="H434" s="459"/>
      <c r="I434" s="459"/>
      <c r="J434" s="459"/>
      <c r="K434" s="459"/>
      <c r="L434" s="160"/>
      <c r="M434" s="160"/>
      <c r="N434" s="160"/>
      <c r="O434" s="160"/>
      <c r="P434" s="160"/>
      <c r="Q434" s="160"/>
      <c r="R434" s="160"/>
      <c r="S434" s="160"/>
      <c r="T434" s="160"/>
      <c r="U434" s="160"/>
      <c r="V434" s="160"/>
      <c r="W434" s="160"/>
    </row>
    <row r="435" ht="9" customHeight="1" hidden="1">
      <c r="A435" s="459"/>
      <c r="B435" s="459"/>
      <c r="C435" s="459"/>
      <c r="D435" s="459"/>
      <c r="E435" s="459"/>
      <c r="F435" s="459"/>
      <c r="G435" s="459"/>
      <c r="H435" s="459"/>
      <c r="I435" s="459"/>
      <c r="J435" s="459"/>
      <c r="K435" s="459"/>
      <c r="L435" s="160"/>
      <c r="M435" s="160"/>
      <c r="N435" s="160"/>
      <c r="O435" s="160"/>
      <c r="P435" s="160"/>
      <c r="Q435" s="160"/>
      <c r="R435" s="160"/>
      <c r="S435" s="160"/>
      <c r="T435" s="160"/>
      <c r="U435" s="160"/>
      <c r="V435" s="160"/>
      <c r="W435" s="160"/>
    </row>
    <row r="436" ht="9" customHeight="1" hidden="1">
      <c r="A436" s="459"/>
      <c r="B436" s="459"/>
      <c r="C436" s="459"/>
      <c r="D436" s="459"/>
      <c r="E436" s="459"/>
      <c r="F436" s="459"/>
      <c r="G436" s="459"/>
      <c r="H436" s="459"/>
      <c r="I436" s="459"/>
      <c r="J436" s="459"/>
      <c r="K436" s="459"/>
      <c r="L436" s="160"/>
      <c r="M436" s="160"/>
      <c r="N436" s="160"/>
      <c r="O436" s="160"/>
      <c r="P436" s="160"/>
      <c r="Q436" s="160"/>
      <c r="R436" s="160"/>
      <c r="S436" s="160"/>
      <c r="T436" s="160"/>
      <c r="U436" s="160"/>
      <c r="V436" s="160"/>
      <c r="W436" s="160"/>
    </row>
    <row r="437" ht="9" customHeight="1" hidden="1">
      <c r="A437" s="459"/>
      <c r="B437" s="459"/>
      <c r="C437" s="459"/>
      <c r="D437" s="459"/>
      <c r="E437" s="459"/>
      <c r="F437" s="459"/>
      <c r="G437" s="459"/>
      <c r="H437" s="459"/>
      <c r="I437" s="459"/>
      <c r="J437" s="459"/>
      <c r="K437" s="459"/>
      <c r="L437" s="160"/>
      <c r="M437" s="160"/>
      <c r="N437" s="160"/>
      <c r="O437" s="160"/>
      <c r="P437" s="160"/>
      <c r="Q437" s="160"/>
      <c r="R437" s="160"/>
      <c r="S437" s="160"/>
      <c r="T437" s="160"/>
      <c r="U437" s="160"/>
      <c r="V437" s="160"/>
      <c r="W437" s="160"/>
    </row>
    <row r="438" ht="9" customHeight="1" hidden="1">
      <c r="A438" s="459"/>
      <c r="B438" s="459"/>
      <c r="C438" s="459"/>
      <c r="D438" s="459"/>
      <c r="E438" s="459"/>
      <c r="F438" s="459"/>
      <c r="G438" s="459"/>
      <c r="H438" s="459"/>
      <c r="I438" s="459"/>
      <c r="J438" s="459"/>
      <c r="K438" s="459"/>
      <c r="L438" s="160"/>
      <c r="M438" s="160"/>
      <c r="N438" s="160"/>
      <c r="O438" s="160"/>
      <c r="P438" s="160"/>
      <c r="Q438" s="160"/>
      <c r="R438" s="160"/>
      <c r="S438" s="160"/>
      <c r="T438" s="160"/>
      <c r="U438" s="160"/>
      <c r="V438" s="160"/>
      <c r="W438" s="160"/>
    </row>
    <row r="439" ht="9" customHeight="1" hidden="1">
      <c r="A439" s="459"/>
      <c r="B439" s="459"/>
      <c r="C439" s="459"/>
      <c r="D439" s="459"/>
      <c r="E439" s="459"/>
      <c r="F439" s="459"/>
      <c r="G439" s="459"/>
      <c r="H439" s="459"/>
      <c r="I439" s="459"/>
      <c r="J439" s="459"/>
      <c r="K439" s="459"/>
      <c r="L439" s="160"/>
      <c r="M439" s="160"/>
      <c r="N439" s="160"/>
      <c r="O439" s="160"/>
      <c r="P439" s="160"/>
      <c r="Q439" s="160"/>
      <c r="R439" s="160"/>
      <c r="S439" s="160"/>
      <c r="T439" s="160"/>
      <c r="U439" s="160"/>
      <c r="V439" s="160"/>
      <c r="W439" s="160"/>
    </row>
    <row r="440" ht="9" customHeight="1" hidden="1">
      <c r="A440" s="459"/>
      <c r="B440" s="459"/>
      <c r="C440" s="459"/>
      <c r="D440" s="459"/>
      <c r="E440" s="459"/>
      <c r="F440" s="459"/>
      <c r="G440" s="459"/>
      <c r="H440" s="459"/>
      <c r="I440" s="459"/>
      <c r="J440" s="459"/>
      <c r="K440" s="459"/>
      <c r="L440" s="160"/>
      <c r="M440" s="160"/>
      <c r="N440" s="160"/>
      <c r="O440" s="160"/>
      <c r="P440" s="160"/>
      <c r="Q440" s="160"/>
      <c r="R440" s="160"/>
      <c r="S440" s="160"/>
      <c r="T440" s="160"/>
      <c r="U440" s="160"/>
      <c r="V440" s="160"/>
      <c r="W440" s="160"/>
    </row>
    <row r="441" ht="9" customHeight="1" hidden="1">
      <c r="A441" s="459"/>
      <c r="B441" s="459"/>
      <c r="C441" s="459"/>
      <c r="D441" s="459"/>
      <c r="E441" s="459"/>
      <c r="F441" s="459"/>
      <c r="G441" s="459"/>
      <c r="H441" s="459"/>
      <c r="I441" s="459"/>
      <c r="J441" s="459"/>
      <c r="K441" s="459"/>
      <c r="L441" s="160"/>
      <c r="M441" s="160"/>
      <c r="N441" s="160"/>
      <c r="O441" s="160"/>
      <c r="P441" s="160"/>
      <c r="Q441" s="160"/>
      <c r="R441" s="160"/>
      <c r="S441" s="160"/>
      <c r="T441" s="160"/>
      <c r="U441" s="160"/>
      <c r="V441" s="160"/>
      <c r="W441" s="160"/>
    </row>
    <row r="442" ht="9" customHeight="1" hidden="1">
      <c r="A442" s="459"/>
      <c r="B442" s="459"/>
      <c r="C442" s="459"/>
      <c r="D442" s="459"/>
      <c r="E442" s="459"/>
      <c r="F442" s="459"/>
      <c r="G442" s="459"/>
      <c r="H442" s="459"/>
      <c r="I442" s="459"/>
      <c r="J442" s="459"/>
      <c r="K442" s="459"/>
      <c r="L442" s="160"/>
      <c r="M442" s="160"/>
      <c r="N442" s="160"/>
      <c r="O442" s="160"/>
      <c r="P442" s="160"/>
      <c r="Q442" s="160"/>
      <c r="R442" s="160"/>
      <c r="S442" s="160"/>
      <c r="T442" s="160"/>
      <c r="U442" s="160"/>
      <c r="V442" s="160"/>
      <c r="W442" s="160"/>
    </row>
    <row r="443" ht="9" customHeight="1" hidden="1">
      <c r="A443" s="459"/>
      <c r="B443" s="459"/>
      <c r="C443" s="459"/>
      <c r="D443" s="459"/>
      <c r="E443" s="459"/>
      <c r="F443" s="459"/>
      <c r="G443" s="459"/>
      <c r="H443" s="459"/>
      <c r="I443" s="459"/>
      <c r="J443" s="459"/>
      <c r="K443" s="459"/>
      <c r="L443" s="160"/>
      <c r="M443" s="160"/>
      <c r="N443" s="160"/>
      <c r="O443" s="160"/>
      <c r="P443" s="160"/>
      <c r="Q443" s="160"/>
      <c r="R443" s="160"/>
      <c r="S443" s="160"/>
      <c r="T443" s="160"/>
      <c r="U443" s="160"/>
      <c r="V443" s="160"/>
      <c r="W443" s="160"/>
    </row>
    <row r="444" ht="9" customHeight="1" hidden="1">
      <c r="A444" s="459"/>
      <c r="B444" s="459"/>
      <c r="C444" s="459"/>
      <c r="D444" s="459"/>
      <c r="E444" s="459"/>
      <c r="F444" s="459"/>
      <c r="G444" s="459"/>
      <c r="H444" s="459"/>
      <c r="I444" s="459"/>
      <c r="J444" s="459"/>
      <c r="K444" s="459"/>
      <c r="L444" s="160"/>
      <c r="M444" s="160"/>
      <c r="N444" s="160"/>
      <c r="O444" s="160"/>
      <c r="P444" s="160"/>
      <c r="Q444" s="160"/>
      <c r="R444" s="160"/>
      <c r="S444" s="160"/>
      <c r="T444" s="160"/>
      <c r="U444" s="160"/>
      <c r="V444" s="160"/>
      <c r="W444" s="160"/>
    </row>
    <row r="445" ht="9" customHeight="1" hidden="1">
      <c r="A445" s="459"/>
      <c r="B445" s="459"/>
      <c r="C445" s="459"/>
      <c r="D445" s="459"/>
      <c r="E445" s="459"/>
      <c r="F445" s="459"/>
      <c r="G445" s="459"/>
      <c r="H445" s="459"/>
      <c r="I445" s="459"/>
      <c r="J445" s="459"/>
      <c r="K445" s="459"/>
      <c r="L445" s="160"/>
      <c r="M445" s="160"/>
      <c r="N445" s="160"/>
      <c r="O445" s="160"/>
      <c r="P445" s="160"/>
      <c r="Q445" s="160"/>
      <c r="R445" s="160"/>
      <c r="S445" s="160"/>
      <c r="T445" s="160"/>
      <c r="U445" s="160"/>
      <c r="V445" s="160"/>
      <c r="W445" s="160"/>
    </row>
    <row r="446" ht="9" customHeight="1" hidden="1">
      <c r="A446" s="459"/>
      <c r="B446" s="459"/>
      <c r="C446" s="459"/>
      <c r="D446" s="459"/>
      <c r="E446" s="459"/>
      <c r="F446" s="459"/>
      <c r="G446" s="459"/>
      <c r="H446" s="459"/>
      <c r="I446" s="459"/>
      <c r="J446" s="459"/>
      <c r="K446" s="459"/>
      <c r="L446" s="160"/>
      <c r="M446" s="160"/>
      <c r="N446" s="160"/>
      <c r="O446" s="160"/>
      <c r="P446" s="160"/>
      <c r="Q446" s="160"/>
      <c r="R446" s="160"/>
      <c r="S446" s="160"/>
      <c r="T446" s="160"/>
      <c r="U446" s="160"/>
      <c r="V446" s="160"/>
      <c r="W446" s="160"/>
    </row>
    <row r="447" ht="9" customHeight="1" hidden="1">
      <c r="A447" s="459"/>
      <c r="B447" s="459"/>
      <c r="C447" s="459"/>
      <c r="D447" s="459"/>
      <c r="E447" s="459"/>
      <c r="F447" s="459"/>
      <c r="G447" s="459"/>
      <c r="H447" s="459"/>
      <c r="I447" s="459"/>
      <c r="J447" s="459"/>
      <c r="K447" s="459"/>
      <c r="L447" s="160"/>
      <c r="M447" s="160"/>
      <c r="N447" s="160"/>
      <c r="O447" s="160"/>
      <c r="P447" s="160"/>
      <c r="Q447" s="160"/>
      <c r="R447" s="160"/>
      <c r="S447" s="160"/>
      <c r="T447" s="160"/>
      <c r="U447" s="160"/>
      <c r="V447" s="160"/>
      <c r="W447" s="160"/>
    </row>
    <row r="448" ht="9" customHeight="1" hidden="1">
      <c r="A448" s="459"/>
      <c r="B448" s="459"/>
      <c r="C448" s="459"/>
      <c r="D448" s="459"/>
      <c r="E448" s="459"/>
      <c r="F448" s="459"/>
      <c r="G448" s="459"/>
      <c r="H448" s="459"/>
      <c r="I448" s="459"/>
      <c r="J448" s="459"/>
      <c r="K448" s="459"/>
      <c r="L448" s="160"/>
      <c r="M448" s="160"/>
      <c r="N448" s="160"/>
      <c r="O448" s="160"/>
      <c r="P448" s="160"/>
      <c r="Q448" s="160"/>
      <c r="R448" s="160"/>
      <c r="S448" s="160"/>
      <c r="T448" s="160"/>
      <c r="U448" s="160"/>
      <c r="V448" s="160"/>
      <c r="W448" s="160"/>
    </row>
    <row r="449" ht="9" customHeight="1" hidden="1">
      <c r="A449" s="459"/>
      <c r="B449" s="459"/>
      <c r="C449" s="459"/>
      <c r="D449" s="459"/>
      <c r="E449" s="459"/>
      <c r="F449" s="459"/>
      <c r="G449" s="459"/>
      <c r="H449" s="459"/>
      <c r="I449" s="459"/>
      <c r="J449" s="459"/>
      <c r="K449" s="459"/>
      <c r="L449" s="160"/>
      <c r="M449" s="160"/>
      <c r="N449" s="160"/>
      <c r="O449" s="160"/>
      <c r="P449" s="160"/>
      <c r="Q449" s="160"/>
      <c r="R449" s="160"/>
      <c r="S449" s="160"/>
      <c r="T449" s="160"/>
      <c r="U449" s="160"/>
      <c r="V449" s="160"/>
      <c r="W449" s="160"/>
    </row>
    <row r="450" ht="9" customHeight="1" hidden="1">
      <c r="A450" s="459"/>
      <c r="B450" s="459"/>
      <c r="C450" s="459"/>
      <c r="D450" s="459"/>
      <c r="E450" s="459"/>
      <c r="F450" s="459"/>
      <c r="G450" s="459"/>
      <c r="H450" s="459"/>
      <c r="I450" s="459"/>
      <c r="J450" s="459"/>
      <c r="K450" s="459"/>
      <c r="L450" s="160"/>
      <c r="M450" s="160"/>
      <c r="N450" s="160"/>
      <c r="O450" s="160"/>
      <c r="P450" s="160"/>
      <c r="Q450" s="160"/>
      <c r="R450" s="160"/>
      <c r="S450" s="160"/>
      <c r="T450" s="160"/>
      <c r="U450" s="160"/>
      <c r="V450" s="160"/>
      <c r="W450" s="160"/>
    </row>
    <row r="451" ht="9" customHeight="1" hidden="1">
      <c r="A451" s="459"/>
      <c r="B451" s="459"/>
      <c r="C451" s="459"/>
      <c r="D451" s="459"/>
      <c r="E451" s="459"/>
      <c r="F451" s="459"/>
      <c r="G451" s="459"/>
      <c r="H451" s="459"/>
      <c r="I451" s="459"/>
      <c r="J451" s="459"/>
      <c r="K451" s="459"/>
      <c r="L451" s="160"/>
      <c r="M451" s="160"/>
      <c r="N451" s="160"/>
      <c r="O451" s="160"/>
      <c r="P451" s="160"/>
      <c r="Q451" s="160"/>
      <c r="R451" s="160"/>
      <c r="S451" s="160"/>
      <c r="T451" s="160"/>
      <c r="U451" s="160"/>
      <c r="V451" s="160"/>
      <c r="W451" s="160"/>
    </row>
    <row r="452" ht="9" customHeight="1" hidden="1">
      <c r="A452" s="459"/>
      <c r="B452" s="459"/>
      <c r="C452" s="459"/>
      <c r="D452" s="459"/>
      <c r="E452" s="459"/>
      <c r="F452" s="459"/>
      <c r="G452" s="459"/>
      <c r="H452" s="459"/>
      <c r="I452" s="459"/>
      <c r="J452" s="459"/>
      <c r="K452" s="459"/>
      <c r="L452" s="160"/>
      <c r="M452" s="160"/>
      <c r="N452" s="160"/>
      <c r="O452" s="160"/>
      <c r="P452" s="160"/>
      <c r="Q452" s="160"/>
      <c r="R452" s="160"/>
      <c r="S452" s="160"/>
      <c r="T452" s="160"/>
      <c r="U452" s="160"/>
      <c r="V452" s="160"/>
      <c r="W452" s="160"/>
    </row>
    <row r="453" ht="9" customHeight="1" hidden="1">
      <c r="A453" s="459"/>
      <c r="B453" s="459"/>
      <c r="C453" s="459"/>
      <c r="D453" s="459"/>
      <c r="E453" s="459"/>
      <c r="F453" s="459"/>
      <c r="G453" s="459"/>
      <c r="H453" s="459"/>
      <c r="I453" s="459"/>
      <c r="J453" s="459"/>
      <c r="K453" s="459"/>
      <c r="L453" s="160"/>
      <c r="M453" s="160"/>
      <c r="N453" s="160"/>
      <c r="O453" s="160"/>
      <c r="P453" s="160"/>
      <c r="Q453" s="160"/>
      <c r="R453" s="160"/>
      <c r="S453" s="160"/>
      <c r="T453" s="160"/>
      <c r="U453" s="160"/>
      <c r="V453" s="160"/>
      <c r="W453" s="160"/>
    </row>
    <row r="454" ht="9" customHeight="1" hidden="1">
      <c r="A454" s="459"/>
      <c r="B454" s="459"/>
      <c r="C454" s="459"/>
      <c r="D454" s="459"/>
      <c r="E454" s="459"/>
      <c r="F454" s="459"/>
      <c r="G454" s="459"/>
      <c r="H454" s="459"/>
      <c r="I454" s="459"/>
      <c r="J454" s="459"/>
      <c r="K454" s="459"/>
      <c r="L454" s="160"/>
      <c r="M454" s="160"/>
      <c r="N454" s="160"/>
      <c r="O454" s="160"/>
      <c r="P454" s="160"/>
      <c r="Q454" s="160"/>
      <c r="R454" s="160"/>
      <c r="S454" s="160"/>
      <c r="T454" s="160"/>
      <c r="U454" s="160"/>
      <c r="V454" s="160"/>
      <c r="W454" s="160"/>
    </row>
    <row r="455" ht="9" customHeight="1" hidden="1">
      <c r="A455" s="459"/>
      <c r="B455" s="459"/>
      <c r="C455" s="459"/>
      <c r="D455" s="459"/>
      <c r="E455" s="459"/>
      <c r="F455" s="459"/>
      <c r="G455" s="459"/>
      <c r="H455" s="459"/>
      <c r="I455" s="459"/>
      <c r="J455" s="459"/>
      <c r="K455" s="459"/>
      <c r="L455" s="160"/>
      <c r="M455" s="160"/>
      <c r="N455" s="160"/>
      <c r="O455" s="160"/>
      <c r="P455" s="160"/>
      <c r="Q455" s="160"/>
      <c r="R455" s="160"/>
      <c r="S455" s="160"/>
      <c r="T455" s="160"/>
      <c r="U455" s="160"/>
      <c r="V455" s="160"/>
      <c r="W455" s="160"/>
    </row>
    <row r="456" ht="9" customHeight="1" hidden="1">
      <c r="A456" s="459"/>
      <c r="B456" s="459"/>
      <c r="C456" s="459"/>
      <c r="D456" s="459"/>
      <c r="E456" s="459"/>
      <c r="F456" s="459"/>
      <c r="G456" s="459"/>
      <c r="H456" s="459"/>
      <c r="I456" s="459"/>
      <c r="J456" s="459"/>
      <c r="K456" s="459"/>
      <c r="L456" s="160"/>
      <c r="M456" s="160"/>
      <c r="N456" s="160"/>
      <c r="O456" s="160"/>
      <c r="P456" s="160"/>
      <c r="Q456" s="160"/>
      <c r="R456" s="160"/>
      <c r="S456" s="160"/>
      <c r="T456" s="160"/>
      <c r="U456" s="160"/>
      <c r="V456" s="160"/>
      <c r="W456" s="160"/>
    </row>
    <row r="457" ht="9" customHeight="1" hidden="1">
      <c r="A457" s="459"/>
      <c r="B457" s="459"/>
      <c r="C457" s="459"/>
      <c r="D457" s="459"/>
      <c r="E457" s="459"/>
      <c r="F457" s="459"/>
      <c r="G457" s="459"/>
      <c r="H457" s="459"/>
      <c r="I457" s="459"/>
      <c r="J457" s="459"/>
      <c r="K457" s="459"/>
      <c r="L457" s="160"/>
      <c r="M457" s="160"/>
      <c r="N457" s="160"/>
      <c r="O457" s="160"/>
      <c r="P457" s="160"/>
      <c r="Q457" s="160"/>
      <c r="R457" s="160"/>
      <c r="S457" s="160"/>
      <c r="T457" s="160"/>
      <c r="U457" s="160"/>
      <c r="V457" s="160"/>
      <c r="W457" s="160"/>
    </row>
    <row r="458" ht="9" customHeight="1" hidden="1">
      <c r="A458" s="459"/>
      <c r="B458" s="459"/>
      <c r="C458" s="459"/>
      <c r="D458" s="459"/>
      <c r="E458" s="459"/>
      <c r="F458" s="459"/>
      <c r="G458" s="459"/>
      <c r="H458" s="459"/>
      <c r="I458" s="459"/>
      <c r="J458" s="459"/>
      <c r="K458" s="459"/>
      <c r="L458" s="160"/>
      <c r="M458" s="160"/>
      <c r="N458" s="160"/>
      <c r="O458" s="160"/>
      <c r="P458" s="160"/>
      <c r="Q458" s="160"/>
      <c r="R458" s="160"/>
      <c r="S458" s="160"/>
      <c r="T458" s="160"/>
      <c r="U458" s="160"/>
      <c r="V458" s="160"/>
      <c r="W458" s="160"/>
    </row>
    <row r="459" ht="9" customHeight="1" hidden="1">
      <c r="A459" s="459"/>
      <c r="B459" s="459"/>
      <c r="C459" s="459"/>
      <c r="D459" s="459"/>
      <c r="E459" s="459"/>
      <c r="F459" s="459"/>
      <c r="G459" s="459"/>
      <c r="H459" s="459"/>
      <c r="I459" s="459"/>
      <c r="J459" s="459"/>
      <c r="K459" s="459"/>
      <c r="L459" s="160"/>
      <c r="M459" s="160"/>
      <c r="N459" s="160"/>
      <c r="O459" s="160"/>
      <c r="P459" s="160"/>
      <c r="Q459" s="160"/>
      <c r="R459" s="160"/>
      <c r="S459" s="160"/>
      <c r="T459" s="160"/>
      <c r="U459" s="160"/>
      <c r="V459" s="160"/>
      <c r="W459" s="160"/>
    </row>
    <row r="460" ht="9" customHeight="1" hidden="1">
      <c r="A460" s="459"/>
      <c r="B460" s="459"/>
      <c r="C460" s="459"/>
      <c r="D460" s="459"/>
      <c r="E460" s="459"/>
      <c r="F460" s="459"/>
      <c r="G460" s="459"/>
      <c r="H460" s="459"/>
      <c r="I460" s="459"/>
      <c r="J460" s="459"/>
      <c r="K460" s="459"/>
      <c r="L460" s="160"/>
      <c r="M460" s="160"/>
      <c r="N460" s="160"/>
      <c r="O460" s="160"/>
      <c r="P460" s="160"/>
      <c r="Q460" s="160"/>
      <c r="R460" s="160"/>
      <c r="S460" s="160"/>
      <c r="T460" s="160"/>
      <c r="U460" s="160"/>
      <c r="V460" s="160"/>
      <c r="W460" s="160"/>
    </row>
    <row r="461" ht="9" customHeight="1" hidden="1">
      <c r="A461" s="459"/>
      <c r="B461" s="459"/>
      <c r="C461" s="459"/>
      <c r="D461" s="459"/>
      <c r="E461" s="459"/>
      <c r="F461" s="459"/>
      <c r="G461" s="459"/>
      <c r="H461" s="459"/>
      <c r="I461" s="459"/>
      <c r="J461" s="459"/>
      <c r="K461" s="459"/>
      <c r="L461" s="160"/>
      <c r="M461" s="160"/>
      <c r="N461" s="160"/>
      <c r="O461" s="160"/>
      <c r="P461" s="160"/>
      <c r="Q461" s="160"/>
      <c r="R461" s="160"/>
      <c r="S461" s="160"/>
      <c r="T461" s="160"/>
      <c r="U461" s="160"/>
      <c r="V461" s="160"/>
      <c r="W461" s="160"/>
    </row>
    <row r="462" ht="9" customHeight="1" hidden="1">
      <c r="A462" s="459"/>
      <c r="B462" s="459"/>
      <c r="C462" s="459"/>
      <c r="D462" s="459"/>
      <c r="E462" s="459"/>
      <c r="F462" s="459"/>
      <c r="G462" s="459"/>
      <c r="H462" s="459"/>
      <c r="I462" s="459"/>
      <c r="J462" s="459"/>
      <c r="K462" s="459"/>
      <c r="L462" s="160"/>
      <c r="M462" s="160"/>
      <c r="N462" s="160"/>
      <c r="O462" s="160"/>
      <c r="P462" s="160"/>
      <c r="Q462" s="160"/>
      <c r="R462" s="160"/>
      <c r="S462" s="160"/>
      <c r="T462" s="160"/>
      <c r="U462" s="160"/>
      <c r="V462" s="160"/>
      <c r="W462" s="160"/>
    </row>
    <row r="463" ht="9" customHeight="1" hidden="1">
      <c r="A463" s="459"/>
      <c r="B463" s="459"/>
      <c r="C463" s="459"/>
      <c r="D463" s="459"/>
      <c r="E463" s="459"/>
      <c r="F463" s="459"/>
      <c r="G463" s="459"/>
      <c r="H463" s="459"/>
      <c r="I463" s="459"/>
      <c r="J463" s="459"/>
      <c r="K463" s="459"/>
      <c r="L463" s="160"/>
      <c r="M463" s="160"/>
      <c r="N463" s="160"/>
      <c r="O463" s="160"/>
      <c r="P463" s="160"/>
      <c r="Q463" s="160"/>
      <c r="R463" s="160"/>
      <c r="S463" s="160"/>
      <c r="T463" s="160"/>
      <c r="U463" s="160"/>
      <c r="V463" s="160"/>
      <c r="W463" s="160"/>
    </row>
    <row r="464" ht="9" customHeight="1" hidden="1">
      <c r="A464" s="459"/>
      <c r="B464" s="459"/>
      <c r="C464" s="459"/>
      <c r="D464" s="459"/>
      <c r="E464" s="459"/>
      <c r="F464" s="459"/>
      <c r="G464" s="459"/>
      <c r="H464" s="459"/>
      <c r="I464" s="459"/>
      <c r="J464" s="459"/>
      <c r="K464" s="459"/>
      <c r="L464" s="160"/>
      <c r="M464" s="160"/>
      <c r="N464" s="160"/>
      <c r="O464" s="160"/>
      <c r="P464" s="160"/>
      <c r="Q464" s="160"/>
      <c r="R464" s="160"/>
      <c r="S464" s="160"/>
      <c r="T464" s="160"/>
      <c r="U464" s="160"/>
      <c r="V464" s="160"/>
      <c r="W464" s="160"/>
    </row>
    <row r="465" ht="9" customHeight="1" hidden="1">
      <c r="A465" s="459"/>
      <c r="B465" s="459"/>
      <c r="C465" s="459"/>
      <c r="D465" s="459"/>
      <c r="E465" s="459"/>
      <c r="F465" s="459"/>
      <c r="G465" s="459"/>
      <c r="H465" s="459"/>
      <c r="I465" s="459"/>
      <c r="J465" s="459"/>
      <c r="K465" s="459"/>
      <c r="L465" s="160"/>
      <c r="M465" s="160"/>
      <c r="N465" s="160"/>
      <c r="O465" s="160"/>
      <c r="P465" s="160"/>
      <c r="Q465" s="160"/>
      <c r="R465" s="160"/>
      <c r="S465" s="160"/>
      <c r="T465" s="160"/>
      <c r="U465" s="160"/>
      <c r="V465" s="160"/>
      <c r="W465" s="160"/>
    </row>
    <row r="466" ht="9" customHeight="1" hidden="1">
      <c r="A466" s="459"/>
      <c r="B466" s="459"/>
      <c r="C466" s="459"/>
      <c r="D466" s="459"/>
      <c r="E466" s="459"/>
      <c r="F466" s="459"/>
      <c r="G466" s="459"/>
      <c r="H466" s="459"/>
      <c r="I466" s="459"/>
      <c r="J466" s="459"/>
      <c r="K466" s="459"/>
      <c r="L466" s="160"/>
      <c r="M466" s="160"/>
      <c r="N466" s="160"/>
      <c r="O466" s="160"/>
      <c r="P466" s="160"/>
      <c r="Q466" s="160"/>
      <c r="R466" s="160"/>
      <c r="S466" s="160"/>
      <c r="T466" s="160"/>
      <c r="U466" s="160"/>
      <c r="V466" s="160"/>
      <c r="W466" s="160"/>
    </row>
    <row r="467" ht="9" customHeight="1" hidden="1">
      <c r="A467" s="459"/>
      <c r="B467" s="459"/>
      <c r="C467" s="459"/>
      <c r="D467" s="459"/>
      <c r="E467" s="459"/>
      <c r="F467" s="459"/>
      <c r="G467" s="459"/>
      <c r="H467" s="459"/>
      <c r="I467" s="459"/>
      <c r="J467" s="459"/>
      <c r="K467" s="459"/>
      <c r="L467" s="160"/>
      <c r="M467" s="160"/>
      <c r="N467" s="160"/>
      <c r="O467" s="160"/>
      <c r="P467" s="160"/>
      <c r="Q467" s="160"/>
      <c r="R467" s="160"/>
      <c r="S467" s="160"/>
      <c r="T467" s="160"/>
      <c r="U467" s="160"/>
      <c r="V467" s="160"/>
      <c r="W467" s="160"/>
    </row>
    <row r="468" ht="9" customHeight="1" hidden="1">
      <c r="A468" s="459"/>
      <c r="B468" s="459"/>
      <c r="C468" s="459"/>
      <c r="D468" s="459"/>
      <c r="E468" s="459"/>
      <c r="F468" s="459"/>
      <c r="G468" s="459"/>
      <c r="H468" s="459"/>
      <c r="I468" s="459"/>
      <c r="J468" s="459"/>
      <c r="K468" s="459"/>
      <c r="L468" s="160"/>
      <c r="M468" s="160"/>
      <c r="N468" s="160"/>
      <c r="O468" s="160"/>
      <c r="P468" s="160"/>
      <c r="Q468" s="160"/>
      <c r="R468" s="160"/>
      <c r="S468" s="160"/>
      <c r="T468" s="160"/>
      <c r="U468" s="160"/>
      <c r="V468" s="160"/>
      <c r="W468" s="160"/>
    </row>
    <row r="469" ht="9" customHeight="1" hidden="1">
      <c r="A469" s="459"/>
      <c r="B469" s="459"/>
      <c r="C469" s="459"/>
      <c r="D469" s="459"/>
      <c r="E469" s="459"/>
      <c r="F469" s="459"/>
      <c r="G469" s="459"/>
      <c r="H469" s="459"/>
      <c r="I469" s="459"/>
      <c r="J469" s="459"/>
      <c r="K469" s="459"/>
      <c r="L469" s="160"/>
      <c r="M469" s="160"/>
      <c r="N469" s="160"/>
      <c r="O469" s="160"/>
      <c r="P469" s="160"/>
      <c r="Q469" s="160"/>
      <c r="R469" s="160"/>
      <c r="S469" s="160"/>
      <c r="T469" s="160"/>
      <c r="U469" s="160"/>
      <c r="V469" s="160"/>
      <c r="W469" s="160"/>
    </row>
    <row r="470" ht="9" customHeight="1" hidden="1">
      <c r="A470" s="459"/>
      <c r="B470" s="459"/>
      <c r="C470" s="459"/>
      <c r="D470" s="459"/>
      <c r="E470" s="459"/>
      <c r="F470" s="459"/>
      <c r="G470" s="459"/>
      <c r="H470" s="459"/>
      <c r="I470" s="459"/>
      <c r="J470" s="459"/>
      <c r="K470" s="459"/>
      <c r="L470" s="160"/>
      <c r="M470" s="160"/>
      <c r="N470" s="160"/>
      <c r="O470" s="160"/>
      <c r="P470" s="160"/>
      <c r="Q470" s="160"/>
      <c r="R470" s="160"/>
      <c r="S470" s="160"/>
      <c r="T470" s="160"/>
      <c r="U470" s="160"/>
      <c r="V470" s="160"/>
      <c r="W470" s="160"/>
    </row>
    <row r="471" ht="9" customHeight="1" hidden="1">
      <c r="A471" s="459"/>
      <c r="B471" s="459"/>
      <c r="C471" s="459"/>
      <c r="D471" s="459"/>
      <c r="E471" s="459"/>
      <c r="F471" s="459"/>
      <c r="G471" s="459"/>
      <c r="H471" s="459"/>
      <c r="I471" s="459"/>
      <c r="J471" s="459"/>
      <c r="K471" s="459"/>
      <c r="L471" s="160"/>
      <c r="M471" s="160"/>
      <c r="N471" s="160"/>
      <c r="O471" s="160"/>
      <c r="P471" s="160"/>
      <c r="Q471" s="160"/>
      <c r="R471" s="160"/>
      <c r="S471" s="160"/>
      <c r="T471" s="160"/>
      <c r="U471" s="160"/>
      <c r="V471" s="160"/>
      <c r="W471" s="160"/>
    </row>
    <row r="472" ht="9" customHeight="1" hidden="1">
      <c r="A472" s="459"/>
      <c r="B472" s="459"/>
      <c r="C472" s="459"/>
      <c r="D472" s="459"/>
      <c r="E472" s="459"/>
      <c r="F472" s="459"/>
      <c r="G472" s="459"/>
      <c r="H472" s="459"/>
      <c r="I472" s="459"/>
      <c r="J472" s="459"/>
      <c r="K472" s="459"/>
      <c r="L472" s="160"/>
      <c r="M472" s="160"/>
      <c r="N472" s="160"/>
      <c r="O472" s="160"/>
      <c r="P472" s="160"/>
      <c r="Q472" s="160"/>
      <c r="R472" s="160"/>
      <c r="S472" s="160"/>
      <c r="T472" s="160"/>
      <c r="U472" s="160"/>
      <c r="V472" s="160"/>
      <c r="W472" s="160"/>
    </row>
    <row r="473" ht="9" customHeight="1" hidden="1">
      <c r="A473" s="459"/>
      <c r="B473" s="459"/>
      <c r="C473" s="459"/>
      <c r="D473" s="459"/>
      <c r="E473" s="459"/>
      <c r="F473" s="459"/>
      <c r="G473" s="459"/>
      <c r="H473" s="459"/>
      <c r="I473" s="459"/>
      <c r="J473" s="459"/>
      <c r="K473" s="459"/>
      <c r="L473" s="160"/>
      <c r="M473" s="160"/>
      <c r="N473" s="160"/>
      <c r="O473" s="160"/>
      <c r="P473" s="160"/>
      <c r="Q473" s="160"/>
      <c r="R473" s="160"/>
      <c r="S473" s="160"/>
      <c r="T473" s="160"/>
      <c r="U473" s="160"/>
      <c r="V473" s="160"/>
      <c r="W473" s="160"/>
    </row>
    <row r="474" ht="9" customHeight="1" hidden="1">
      <c r="A474" s="459"/>
      <c r="B474" s="459"/>
      <c r="C474" s="459"/>
      <c r="D474" s="459"/>
      <c r="E474" s="459"/>
      <c r="F474" s="459"/>
      <c r="G474" s="459"/>
      <c r="H474" s="459"/>
      <c r="I474" s="459"/>
      <c r="J474" s="459"/>
      <c r="K474" s="459"/>
      <c r="L474" s="160"/>
      <c r="M474" s="160"/>
      <c r="N474" s="160"/>
      <c r="O474" s="160"/>
      <c r="P474" s="160"/>
      <c r="Q474" s="160"/>
      <c r="R474" s="160"/>
      <c r="S474" s="160"/>
      <c r="T474" s="160"/>
      <c r="U474" s="160"/>
      <c r="V474" s="160"/>
      <c r="W474" s="160"/>
    </row>
    <row r="475" ht="9" customHeight="1" hidden="1">
      <c r="A475" s="459"/>
      <c r="B475" s="459"/>
      <c r="C475" s="459"/>
      <c r="D475" s="459"/>
      <c r="E475" s="459"/>
      <c r="F475" s="459"/>
      <c r="G475" s="459"/>
      <c r="H475" s="459"/>
      <c r="I475" s="459"/>
      <c r="J475" s="459"/>
      <c r="K475" s="459"/>
      <c r="L475" s="160"/>
      <c r="M475" s="160"/>
      <c r="N475" s="160"/>
      <c r="O475" s="160"/>
      <c r="P475" s="160"/>
      <c r="Q475" s="160"/>
      <c r="R475" s="160"/>
      <c r="S475" s="160"/>
      <c r="T475" s="160"/>
      <c r="U475" s="160"/>
      <c r="V475" s="160"/>
      <c r="W475" s="160"/>
    </row>
    <row r="476" ht="9" customHeight="1" hidden="1">
      <c r="A476" s="459"/>
      <c r="B476" s="459"/>
      <c r="C476" s="459"/>
      <c r="D476" s="459"/>
      <c r="E476" s="459"/>
      <c r="F476" s="459"/>
      <c r="G476" s="459"/>
      <c r="H476" s="459"/>
      <c r="I476" s="459"/>
      <c r="J476" s="459"/>
      <c r="K476" s="459"/>
      <c r="L476" s="160"/>
      <c r="M476" s="160"/>
      <c r="N476" s="160"/>
      <c r="O476" s="160"/>
      <c r="P476" s="160"/>
      <c r="Q476" s="160"/>
      <c r="R476" s="160"/>
      <c r="S476" s="160"/>
      <c r="T476" s="160"/>
      <c r="U476" s="160"/>
      <c r="V476" s="160"/>
      <c r="W476" s="160"/>
    </row>
    <row r="477" ht="9" customHeight="1" hidden="1">
      <c r="A477" s="459"/>
      <c r="B477" s="459"/>
      <c r="C477" s="459"/>
      <c r="D477" s="459"/>
      <c r="E477" s="459"/>
      <c r="F477" s="459"/>
      <c r="G477" s="459"/>
      <c r="H477" s="459"/>
      <c r="I477" s="459"/>
      <c r="J477" s="459"/>
      <c r="K477" s="459"/>
      <c r="L477" s="160"/>
      <c r="M477" s="160"/>
      <c r="N477" s="160"/>
      <c r="O477" s="160"/>
      <c r="P477" s="160"/>
      <c r="Q477" s="160"/>
      <c r="R477" s="160"/>
      <c r="S477" s="160"/>
      <c r="T477" s="160"/>
      <c r="U477" s="160"/>
      <c r="V477" s="160"/>
      <c r="W477" s="160"/>
    </row>
    <row r="478" ht="9" customHeight="1" hidden="1">
      <c r="A478" s="459"/>
      <c r="B478" s="459"/>
      <c r="C478" s="459"/>
      <c r="D478" s="459"/>
      <c r="E478" s="459"/>
      <c r="F478" s="459"/>
      <c r="G478" s="459"/>
      <c r="H478" s="459"/>
      <c r="I478" s="459"/>
      <c r="J478" s="459"/>
      <c r="K478" s="459"/>
      <c r="L478" s="160"/>
      <c r="M478" s="160"/>
      <c r="N478" s="160"/>
      <c r="O478" s="160"/>
      <c r="P478" s="160"/>
      <c r="Q478" s="160"/>
      <c r="R478" s="160"/>
      <c r="S478" s="160"/>
      <c r="T478" s="160"/>
      <c r="U478" s="160"/>
      <c r="V478" s="160"/>
      <c r="W478" s="160"/>
    </row>
    <row r="479" ht="9" customHeight="1" hidden="1">
      <c r="A479" s="459"/>
      <c r="B479" s="459"/>
      <c r="C479" s="459"/>
      <c r="D479" s="459"/>
      <c r="E479" s="459"/>
      <c r="F479" s="459"/>
      <c r="G479" s="459"/>
      <c r="H479" s="459"/>
      <c r="I479" s="459"/>
      <c r="J479" s="459"/>
      <c r="K479" s="459"/>
      <c r="L479" s="160"/>
      <c r="M479" s="160"/>
      <c r="N479" s="160"/>
      <c r="O479" s="160"/>
      <c r="P479" s="160"/>
      <c r="Q479" s="160"/>
      <c r="R479" s="160"/>
      <c r="S479" s="160"/>
      <c r="T479" s="160"/>
      <c r="U479" s="160"/>
      <c r="V479" s="160"/>
      <c r="W479" s="160"/>
    </row>
    <row r="480" ht="9" customHeight="1" hidden="1">
      <c r="A480" s="459"/>
      <c r="B480" s="459"/>
      <c r="C480" s="459"/>
      <c r="D480" s="459"/>
      <c r="E480" s="459"/>
      <c r="F480" s="459"/>
      <c r="G480" s="459"/>
      <c r="H480" s="459"/>
      <c r="I480" s="459"/>
      <c r="J480" s="459"/>
      <c r="K480" s="459"/>
      <c r="L480" s="160"/>
      <c r="M480" s="160"/>
      <c r="N480" s="160"/>
      <c r="O480" s="160"/>
      <c r="P480" s="160"/>
      <c r="Q480" s="160"/>
      <c r="R480" s="160"/>
      <c r="S480" s="160"/>
      <c r="T480" s="160"/>
      <c r="U480" s="160"/>
      <c r="V480" s="160"/>
      <c r="W480" s="160"/>
    </row>
    <row r="481" ht="9" customHeight="1" hidden="1">
      <c r="A481" s="459"/>
      <c r="B481" s="459"/>
      <c r="C481" s="459"/>
      <c r="D481" s="459"/>
      <c r="E481" s="459"/>
      <c r="F481" s="459"/>
      <c r="G481" s="459"/>
      <c r="H481" s="459"/>
      <c r="I481" s="459"/>
      <c r="J481" s="459"/>
      <c r="K481" s="459"/>
      <c r="L481" s="160"/>
      <c r="M481" s="160"/>
      <c r="N481" s="160"/>
      <c r="O481" s="160"/>
      <c r="P481" s="160"/>
      <c r="Q481" s="160"/>
      <c r="R481" s="160"/>
      <c r="S481" s="160"/>
      <c r="T481" s="160"/>
      <c r="U481" s="160"/>
      <c r="V481" s="160"/>
      <c r="W481" s="160"/>
    </row>
    <row r="482" ht="9" customHeight="1" hidden="1">
      <c r="A482" s="459"/>
      <c r="B482" s="459"/>
      <c r="C482" s="459"/>
      <c r="D482" s="459"/>
      <c r="E482" s="459"/>
      <c r="F482" s="459"/>
      <c r="G482" s="459"/>
      <c r="H482" s="459"/>
      <c r="I482" s="459"/>
      <c r="J482" s="459"/>
      <c r="K482" s="459"/>
      <c r="L482" s="160"/>
      <c r="M482" s="160"/>
      <c r="N482" s="160"/>
      <c r="O482" s="160"/>
      <c r="P482" s="160"/>
      <c r="Q482" s="160"/>
      <c r="R482" s="160"/>
      <c r="S482" s="160"/>
      <c r="T482" s="160"/>
      <c r="U482" s="160"/>
      <c r="V482" s="160"/>
      <c r="W482" s="160"/>
    </row>
    <row r="483" ht="9" customHeight="1" hidden="1">
      <c r="A483" s="459"/>
      <c r="B483" s="459"/>
      <c r="C483" s="459"/>
      <c r="D483" s="459"/>
      <c r="E483" s="459"/>
      <c r="F483" s="459"/>
      <c r="G483" s="459"/>
      <c r="H483" s="459"/>
      <c r="I483" s="459"/>
      <c r="J483" s="459"/>
      <c r="K483" s="459"/>
      <c r="L483" s="160"/>
      <c r="M483" s="160"/>
      <c r="N483" s="160"/>
      <c r="O483" s="160"/>
      <c r="P483" s="160"/>
      <c r="Q483" s="160"/>
      <c r="R483" s="160"/>
      <c r="S483" s="160"/>
      <c r="T483" s="160"/>
      <c r="U483" s="160"/>
      <c r="V483" s="160"/>
      <c r="W483" s="160"/>
    </row>
    <row r="484" ht="9" customHeight="1" hidden="1">
      <c r="A484" s="459"/>
      <c r="B484" s="459"/>
      <c r="C484" s="459"/>
      <c r="D484" s="459"/>
      <c r="E484" s="459"/>
      <c r="F484" s="459"/>
      <c r="G484" s="459"/>
      <c r="H484" s="459"/>
      <c r="I484" s="459"/>
      <c r="J484" s="459"/>
      <c r="K484" s="459"/>
      <c r="L484" s="160"/>
      <c r="M484" s="160"/>
      <c r="N484" s="160"/>
      <c r="O484" s="160"/>
      <c r="P484" s="160"/>
      <c r="Q484" s="160"/>
      <c r="R484" s="160"/>
      <c r="S484" s="160"/>
      <c r="T484" s="160"/>
      <c r="U484" s="160"/>
      <c r="V484" s="160"/>
      <c r="W484" s="160"/>
    </row>
    <row r="485" ht="9" customHeight="1" hidden="1">
      <c r="A485" s="459"/>
      <c r="B485" s="459"/>
      <c r="C485" s="459"/>
      <c r="D485" s="459"/>
      <c r="E485" s="459"/>
      <c r="F485" s="459"/>
      <c r="G485" s="459"/>
      <c r="H485" s="459"/>
      <c r="I485" s="459"/>
      <c r="J485" s="459"/>
      <c r="K485" s="459"/>
      <c r="L485" s="160"/>
      <c r="M485" s="160"/>
      <c r="N485" s="160"/>
      <c r="O485" s="160"/>
      <c r="P485" s="160"/>
      <c r="Q485" s="160"/>
      <c r="R485" s="160"/>
      <c r="S485" s="160"/>
      <c r="T485" s="160"/>
      <c r="U485" s="160"/>
      <c r="V485" s="160"/>
      <c r="W485" s="160"/>
    </row>
    <row r="486" ht="9" customHeight="1" hidden="1">
      <c r="A486" s="459"/>
      <c r="B486" s="459"/>
      <c r="C486" s="459"/>
      <c r="D486" s="459"/>
      <c r="E486" s="459"/>
      <c r="F486" s="459"/>
      <c r="G486" s="459"/>
      <c r="H486" s="459"/>
      <c r="I486" s="459"/>
      <c r="J486" s="459"/>
      <c r="K486" s="459"/>
      <c r="L486" s="160"/>
      <c r="M486" s="160"/>
      <c r="N486" s="160"/>
      <c r="O486" s="160"/>
      <c r="P486" s="160"/>
      <c r="Q486" s="160"/>
      <c r="R486" s="160"/>
      <c r="S486" s="160"/>
      <c r="T486" s="160"/>
      <c r="U486" s="160"/>
      <c r="V486" s="160"/>
      <c r="W486" s="160"/>
    </row>
    <row r="487" ht="9" customHeight="1" hidden="1">
      <c r="A487" s="459"/>
      <c r="B487" s="459"/>
      <c r="C487" s="459"/>
      <c r="D487" s="459"/>
      <c r="E487" s="459"/>
      <c r="F487" s="459"/>
      <c r="G487" s="459"/>
      <c r="H487" s="459"/>
      <c r="I487" s="459"/>
      <c r="J487" s="459"/>
      <c r="K487" s="459"/>
      <c r="L487" s="160"/>
      <c r="M487" s="160"/>
      <c r="N487" s="160"/>
      <c r="O487" s="160"/>
      <c r="P487" s="160"/>
      <c r="Q487" s="160"/>
      <c r="R487" s="160"/>
      <c r="S487" s="160"/>
      <c r="T487" s="160"/>
      <c r="U487" s="160"/>
      <c r="V487" s="160"/>
      <c r="W487" s="160"/>
    </row>
    <row r="488" ht="9" customHeight="1" hidden="1">
      <c r="A488" s="459"/>
      <c r="B488" s="459"/>
      <c r="C488" s="459"/>
      <c r="D488" s="459"/>
      <c r="E488" s="459"/>
      <c r="F488" s="459"/>
      <c r="G488" s="459"/>
      <c r="H488" s="459"/>
      <c r="I488" s="459"/>
      <c r="J488" s="459"/>
      <c r="K488" s="459"/>
      <c r="L488" s="160"/>
      <c r="M488" s="160"/>
      <c r="N488" s="160"/>
      <c r="O488" s="160"/>
      <c r="P488" s="160"/>
      <c r="Q488" s="160"/>
      <c r="R488" s="160"/>
      <c r="S488" s="160"/>
      <c r="T488" s="160"/>
      <c r="U488" s="160"/>
      <c r="V488" s="160"/>
      <c r="W488" s="160"/>
    </row>
    <row r="489" ht="9" customHeight="1" hidden="1">
      <c r="A489" s="459"/>
      <c r="B489" s="459"/>
      <c r="C489" s="459"/>
      <c r="D489" s="459"/>
      <c r="E489" s="459"/>
      <c r="F489" s="459"/>
      <c r="G489" s="459"/>
      <c r="H489" s="459"/>
      <c r="I489" s="459"/>
      <c r="J489" s="459"/>
      <c r="K489" s="459"/>
      <c r="L489" s="160"/>
      <c r="M489" s="160"/>
      <c r="N489" s="160"/>
      <c r="O489" s="160"/>
      <c r="P489" s="160"/>
      <c r="Q489" s="160"/>
      <c r="R489" s="160"/>
      <c r="S489" s="160"/>
      <c r="T489" s="160"/>
      <c r="U489" s="160"/>
      <c r="V489" s="160"/>
      <c r="W489" s="160"/>
    </row>
    <row r="490" ht="9" customHeight="1" hidden="1">
      <c r="A490" s="459"/>
      <c r="B490" s="459"/>
      <c r="C490" s="459"/>
      <c r="D490" s="459"/>
      <c r="E490" s="459"/>
      <c r="F490" s="459"/>
      <c r="G490" s="459"/>
      <c r="H490" s="459"/>
      <c r="I490" s="459"/>
      <c r="J490" s="459"/>
      <c r="K490" s="459"/>
      <c r="L490" s="160"/>
      <c r="M490" s="160"/>
      <c r="N490" s="160"/>
      <c r="O490" s="160"/>
      <c r="P490" s="160"/>
      <c r="Q490" s="160"/>
      <c r="R490" s="160"/>
      <c r="S490" s="160"/>
      <c r="T490" s="160"/>
      <c r="U490" s="160"/>
      <c r="V490" s="160"/>
      <c r="W490" s="160"/>
    </row>
    <row r="491" ht="9" customHeight="1" hidden="1">
      <c r="A491" s="459"/>
      <c r="B491" s="459"/>
      <c r="C491" s="459"/>
      <c r="D491" s="459"/>
      <c r="E491" s="459"/>
      <c r="F491" s="459"/>
      <c r="G491" s="459"/>
      <c r="H491" s="459"/>
      <c r="I491" s="459"/>
      <c r="J491" s="459"/>
      <c r="K491" s="459"/>
      <c r="L491" s="160"/>
      <c r="M491" s="160"/>
      <c r="N491" s="160"/>
      <c r="O491" s="160"/>
      <c r="P491" s="160"/>
      <c r="Q491" s="160"/>
      <c r="R491" s="160"/>
      <c r="S491" s="160"/>
      <c r="T491" s="160"/>
      <c r="U491" s="160"/>
      <c r="V491" s="160"/>
      <c r="W491" s="160"/>
    </row>
    <row r="492" ht="9" customHeight="1" hidden="1">
      <c r="A492" s="459"/>
      <c r="B492" s="459"/>
      <c r="C492" s="459"/>
      <c r="D492" s="459"/>
      <c r="E492" s="459"/>
      <c r="F492" s="459"/>
      <c r="G492" s="459"/>
      <c r="H492" s="459"/>
      <c r="I492" s="459"/>
      <c r="J492" s="459"/>
      <c r="K492" s="459"/>
      <c r="L492" s="160"/>
      <c r="M492" s="160"/>
      <c r="N492" s="160"/>
      <c r="O492" s="160"/>
      <c r="P492" s="160"/>
      <c r="Q492" s="160"/>
      <c r="R492" s="160"/>
      <c r="S492" s="160"/>
      <c r="T492" s="160"/>
      <c r="U492" s="160"/>
      <c r="V492" s="160"/>
      <c r="W492" s="160"/>
    </row>
    <row r="493" ht="9" customHeight="1" hidden="1">
      <c r="A493" s="459"/>
      <c r="B493" s="459"/>
      <c r="C493" s="459"/>
      <c r="D493" s="459"/>
      <c r="E493" s="459"/>
      <c r="F493" s="459"/>
      <c r="G493" s="459"/>
      <c r="H493" s="459"/>
      <c r="I493" s="459"/>
      <c r="J493" s="459"/>
      <c r="K493" s="459"/>
      <c r="L493" s="160"/>
      <c r="M493" s="160"/>
      <c r="N493" s="160"/>
      <c r="O493" s="160"/>
      <c r="P493" s="160"/>
      <c r="Q493" s="160"/>
      <c r="R493" s="160"/>
      <c r="S493" s="160"/>
      <c r="T493" s="160"/>
      <c r="U493" s="160"/>
      <c r="V493" s="160"/>
      <c r="W493" s="160"/>
    </row>
    <row r="494" ht="9" customHeight="1" hidden="1">
      <c r="A494" s="459"/>
      <c r="B494" s="459"/>
      <c r="C494" s="459"/>
      <c r="D494" s="459"/>
      <c r="E494" s="459"/>
      <c r="F494" s="459"/>
      <c r="G494" s="459"/>
      <c r="H494" s="459"/>
      <c r="I494" s="459"/>
      <c r="J494" s="459"/>
      <c r="K494" s="459"/>
      <c r="L494" s="160"/>
      <c r="M494" s="160"/>
      <c r="N494" s="160"/>
      <c r="O494" s="160"/>
      <c r="P494" s="160"/>
      <c r="Q494" s="160"/>
      <c r="R494" s="160"/>
      <c r="S494" s="160"/>
      <c r="T494" s="160"/>
      <c r="U494" s="160"/>
      <c r="V494" s="160"/>
      <c r="W494" s="160"/>
    </row>
    <row r="495" ht="9" customHeight="1" hidden="1">
      <c r="A495" s="459"/>
      <c r="B495" s="459"/>
      <c r="C495" s="459"/>
      <c r="D495" s="459"/>
      <c r="E495" s="459"/>
      <c r="F495" s="459"/>
      <c r="G495" s="459"/>
      <c r="H495" s="459"/>
      <c r="I495" s="459"/>
      <c r="J495" s="459"/>
      <c r="K495" s="459"/>
      <c r="L495" s="160"/>
      <c r="M495" s="160"/>
      <c r="N495" s="160"/>
      <c r="O495" s="160"/>
      <c r="P495" s="160"/>
      <c r="Q495" s="160"/>
      <c r="R495" s="160"/>
      <c r="S495" s="160"/>
      <c r="T495" s="160"/>
      <c r="U495" s="160"/>
      <c r="V495" s="160"/>
      <c r="W495" s="160"/>
    </row>
    <row r="496" ht="9" customHeight="1" hidden="1">
      <c r="A496" s="459"/>
      <c r="B496" s="459"/>
      <c r="C496" s="459"/>
      <c r="D496" s="459"/>
      <c r="E496" s="459"/>
      <c r="F496" s="459"/>
      <c r="G496" s="459"/>
      <c r="H496" s="459"/>
      <c r="I496" s="459"/>
      <c r="J496" s="459"/>
      <c r="K496" s="459"/>
      <c r="L496" s="160"/>
      <c r="M496" s="160"/>
      <c r="N496" s="160"/>
      <c r="O496" s="160"/>
      <c r="P496" s="160"/>
      <c r="Q496" s="160"/>
      <c r="R496" s="160"/>
      <c r="S496" s="160"/>
      <c r="T496" s="160"/>
      <c r="U496" s="160"/>
      <c r="V496" s="160"/>
      <c r="W496" s="160"/>
    </row>
    <row r="497" ht="9" customHeight="1" hidden="1">
      <c r="A497" s="459"/>
      <c r="B497" s="459"/>
      <c r="C497" s="459"/>
      <c r="D497" s="459"/>
      <c r="E497" s="459"/>
      <c r="F497" s="459"/>
      <c r="G497" s="459"/>
      <c r="H497" s="459"/>
      <c r="I497" s="459"/>
      <c r="J497" s="459"/>
      <c r="K497" s="459"/>
      <c r="L497" s="160"/>
      <c r="M497" s="160"/>
      <c r="N497" s="160"/>
      <c r="O497" s="160"/>
      <c r="P497" s="160"/>
      <c r="Q497" s="160"/>
      <c r="R497" s="160"/>
      <c r="S497" s="160"/>
      <c r="T497" s="160"/>
      <c r="U497" s="160"/>
      <c r="V497" s="160"/>
      <c r="W497" s="160"/>
    </row>
    <row r="498" ht="9" customHeight="1" hidden="1">
      <c r="A498" s="459"/>
      <c r="B498" s="459"/>
      <c r="C498" s="459"/>
      <c r="D498" s="459"/>
      <c r="E498" s="459"/>
      <c r="F498" s="459"/>
      <c r="G498" s="459"/>
      <c r="H498" s="459"/>
      <c r="I498" s="459"/>
      <c r="J498" s="459"/>
      <c r="K498" s="459"/>
      <c r="L498" s="160"/>
      <c r="M498" s="160"/>
      <c r="N498" s="160"/>
      <c r="O498" s="160"/>
      <c r="P498" s="160"/>
      <c r="Q498" s="160"/>
      <c r="R498" s="160"/>
      <c r="S498" s="160"/>
      <c r="T498" s="160"/>
      <c r="U498" s="160"/>
      <c r="V498" s="160"/>
      <c r="W498" s="160"/>
    </row>
    <row r="499" ht="9" customHeight="1" hidden="1">
      <c r="A499" s="459"/>
      <c r="B499" s="459"/>
      <c r="C499" s="459"/>
      <c r="D499" s="459"/>
      <c r="E499" s="459"/>
      <c r="F499" s="459"/>
      <c r="G499" s="459"/>
      <c r="H499" s="459"/>
      <c r="I499" s="459"/>
      <c r="J499" s="459"/>
      <c r="K499" s="459"/>
      <c r="L499" s="160"/>
      <c r="M499" s="160"/>
      <c r="N499" s="160"/>
      <c r="O499" s="160"/>
      <c r="P499" s="160"/>
      <c r="Q499" s="160"/>
      <c r="R499" s="160"/>
      <c r="S499" s="160"/>
      <c r="T499" s="160"/>
      <c r="U499" s="160"/>
      <c r="V499" s="160"/>
      <c r="W499" s="160"/>
    </row>
    <row r="500" ht="9" customHeight="1" hidden="1">
      <c r="A500" s="459"/>
      <c r="B500" s="459"/>
      <c r="C500" s="459"/>
      <c r="D500" s="459"/>
      <c r="E500" s="459"/>
      <c r="F500" s="459"/>
      <c r="G500" s="459"/>
      <c r="H500" s="459"/>
      <c r="I500" s="459"/>
      <c r="J500" s="459"/>
      <c r="K500" s="459"/>
      <c r="L500" s="160"/>
      <c r="M500" s="160"/>
      <c r="N500" s="160"/>
      <c r="O500" s="160"/>
      <c r="P500" s="160"/>
      <c r="Q500" s="160"/>
      <c r="R500" s="160"/>
      <c r="S500" s="160"/>
      <c r="T500" s="160"/>
      <c r="U500" s="160"/>
      <c r="V500" s="160"/>
      <c r="W500" s="160"/>
    </row>
    <row r="501" ht="9" customHeight="1" hidden="1">
      <c r="A501" s="459"/>
      <c r="B501" s="459"/>
      <c r="C501" s="459"/>
      <c r="D501" s="459"/>
      <c r="E501" s="459"/>
      <c r="F501" s="459"/>
      <c r="G501" s="459"/>
      <c r="H501" s="459"/>
      <c r="I501" s="459"/>
      <c r="J501" s="459"/>
      <c r="K501" s="459"/>
      <c r="L501" s="160"/>
      <c r="M501" s="160"/>
      <c r="N501" s="160"/>
      <c r="O501" s="160"/>
      <c r="P501" s="160"/>
      <c r="Q501" s="160"/>
      <c r="R501" s="160"/>
      <c r="S501" s="160"/>
      <c r="T501" s="160"/>
      <c r="U501" s="160"/>
      <c r="V501" s="160"/>
      <c r="W501" s="160"/>
    </row>
    <row r="502" ht="9" customHeight="1" hidden="1">
      <c r="A502" s="459"/>
      <c r="B502" s="459"/>
      <c r="C502" s="459"/>
      <c r="D502" s="459"/>
      <c r="E502" s="459"/>
      <c r="F502" s="459"/>
      <c r="G502" s="459"/>
      <c r="H502" s="459"/>
      <c r="I502" s="459"/>
      <c r="J502" s="459"/>
      <c r="K502" s="459"/>
      <c r="L502" s="160"/>
      <c r="M502" s="160"/>
      <c r="N502" s="160"/>
      <c r="O502" s="160"/>
      <c r="P502" s="160"/>
      <c r="Q502" s="160"/>
      <c r="R502" s="160"/>
      <c r="S502" s="160"/>
      <c r="T502" s="160"/>
      <c r="U502" s="160"/>
      <c r="V502" s="160"/>
      <c r="W502" s="160"/>
    </row>
    <row r="503" ht="9" customHeight="1" hidden="1">
      <c r="A503" s="459"/>
      <c r="B503" s="459"/>
      <c r="C503" s="459"/>
      <c r="D503" s="459"/>
      <c r="E503" s="459"/>
      <c r="F503" s="459"/>
      <c r="G503" s="459"/>
      <c r="H503" s="459"/>
      <c r="I503" s="459"/>
      <c r="J503" s="459"/>
      <c r="K503" s="459"/>
      <c r="L503" s="160"/>
      <c r="M503" s="160"/>
      <c r="N503" s="160"/>
      <c r="O503" s="160"/>
      <c r="P503" s="160"/>
      <c r="Q503" s="160"/>
      <c r="R503" s="160"/>
      <c r="S503" s="160"/>
      <c r="T503" s="160"/>
      <c r="U503" s="160"/>
      <c r="V503" s="160"/>
      <c r="W503" s="160"/>
    </row>
    <row r="504" ht="9" customHeight="1" hidden="1">
      <c r="A504" s="459"/>
      <c r="B504" s="459"/>
      <c r="C504" s="459"/>
      <c r="D504" s="459"/>
      <c r="E504" s="459"/>
      <c r="F504" s="459"/>
      <c r="G504" s="459"/>
      <c r="H504" s="459"/>
      <c r="I504" s="459"/>
      <c r="J504" s="459"/>
      <c r="K504" s="459"/>
      <c r="L504" s="160"/>
      <c r="M504" s="160"/>
      <c r="N504" s="160"/>
      <c r="O504" s="160"/>
      <c r="P504" s="160"/>
      <c r="Q504" s="160"/>
      <c r="R504" s="160"/>
      <c r="S504" s="160"/>
      <c r="T504" s="160"/>
      <c r="U504" s="160"/>
      <c r="V504" s="160"/>
      <c r="W504" s="160"/>
    </row>
    <row r="505" ht="9" customHeight="1" hidden="1">
      <c r="A505" s="459"/>
      <c r="B505" s="459"/>
      <c r="C505" s="459"/>
      <c r="D505" s="459"/>
      <c r="E505" s="459"/>
      <c r="F505" s="459"/>
      <c r="G505" s="459"/>
      <c r="H505" s="459"/>
      <c r="I505" s="459"/>
      <c r="J505" s="459"/>
      <c r="K505" s="459"/>
      <c r="L505" s="160"/>
      <c r="M505" s="160"/>
      <c r="N505" s="160"/>
      <c r="O505" s="160"/>
      <c r="P505" s="160"/>
      <c r="Q505" s="160"/>
      <c r="R505" s="160"/>
      <c r="S505" s="160"/>
      <c r="T505" s="160"/>
      <c r="U505" s="160"/>
      <c r="V505" s="160"/>
      <c r="W505" s="160"/>
    </row>
    <row r="506" ht="9" customHeight="1" hidden="1">
      <c r="A506" s="459"/>
      <c r="B506" s="459"/>
      <c r="C506" s="459"/>
      <c r="D506" s="459"/>
      <c r="E506" s="459"/>
      <c r="F506" s="459"/>
      <c r="G506" s="459"/>
      <c r="H506" s="459"/>
      <c r="I506" s="459"/>
      <c r="J506" s="459"/>
      <c r="K506" s="459"/>
      <c r="L506" s="160"/>
      <c r="M506" s="160"/>
      <c r="N506" s="160"/>
      <c r="O506" s="160"/>
      <c r="P506" s="160"/>
      <c r="Q506" s="160"/>
      <c r="R506" s="160"/>
      <c r="S506" s="160"/>
      <c r="T506" s="160"/>
      <c r="U506" s="160"/>
      <c r="V506" s="160"/>
      <c r="W506" s="160"/>
    </row>
    <row r="507" ht="9" customHeight="1" hidden="1">
      <c r="A507" s="459"/>
      <c r="B507" s="459"/>
      <c r="C507" s="459"/>
      <c r="D507" s="459"/>
      <c r="E507" s="459"/>
      <c r="F507" s="459"/>
      <c r="G507" s="459"/>
      <c r="H507" s="459"/>
      <c r="I507" s="459"/>
      <c r="J507" s="459"/>
      <c r="K507" s="459"/>
      <c r="L507" s="160"/>
      <c r="M507" s="160"/>
      <c r="N507" s="160"/>
      <c r="O507" s="160"/>
      <c r="P507" s="160"/>
      <c r="Q507" s="160"/>
      <c r="R507" s="160"/>
      <c r="S507" s="160"/>
      <c r="T507" s="160"/>
      <c r="U507" s="160"/>
      <c r="V507" s="160"/>
      <c r="W507" s="160"/>
    </row>
    <row r="508" ht="9" customHeight="1" hidden="1">
      <c r="A508" s="459"/>
      <c r="B508" s="459"/>
      <c r="C508" s="459"/>
      <c r="D508" s="459"/>
      <c r="E508" s="459"/>
      <c r="F508" s="459"/>
      <c r="G508" s="459"/>
      <c r="H508" s="459"/>
      <c r="I508" s="459"/>
      <c r="J508" s="459"/>
      <c r="K508" s="459"/>
      <c r="L508" s="160"/>
      <c r="M508" s="160"/>
      <c r="N508" s="160"/>
      <c r="O508" s="160"/>
      <c r="P508" s="160"/>
      <c r="Q508" s="160"/>
      <c r="R508" s="160"/>
      <c r="S508" s="160"/>
      <c r="T508" s="160"/>
      <c r="U508" s="160"/>
      <c r="V508" s="160"/>
      <c r="W508" s="160"/>
    </row>
    <row r="509" ht="9" customHeight="1" hidden="1">
      <c r="A509" s="459"/>
      <c r="B509" s="459"/>
      <c r="C509" s="459"/>
      <c r="D509" s="459"/>
      <c r="E509" s="459"/>
      <c r="F509" s="459"/>
      <c r="G509" s="459"/>
      <c r="H509" s="459"/>
      <c r="I509" s="459"/>
      <c r="J509" s="459"/>
      <c r="K509" s="459"/>
      <c r="L509" s="160"/>
      <c r="M509" s="160"/>
      <c r="N509" s="160"/>
      <c r="O509" s="160"/>
      <c r="P509" s="160"/>
      <c r="Q509" s="160"/>
      <c r="R509" s="160"/>
      <c r="S509" s="160"/>
      <c r="T509" s="160"/>
      <c r="U509" s="160"/>
      <c r="V509" s="160"/>
      <c r="W509" s="160"/>
    </row>
    <row r="510" ht="9" customHeight="1" hidden="1">
      <c r="A510" s="459"/>
      <c r="B510" s="459"/>
      <c r="C510" s="459"/>
      <c r="D510" s="459"/>
      <c r="E510" s="459"/>
      <c r="F510" s="459"/>
      <c r="G510" s="459"/>
      <c r="H510" s="459"/>
      <c r="I510" s="459"/>
      <c r="J510" s="459"/>
      <c r="K510" s="459"/>
      <c r="L510" s="160"/>
      <c r="M510" s="160"/>
      <c r="N510" s="160"/>
      <c r="O510" s="160"/>
      <c r="P510" s="160"/>
      <c r="Q510" s="160"/>
      <c r="R510" s="160"/>
      <c r="S510" s="160"/>
      <c r="T510" s="160"/>
      <c r="U510" s="160"/>
      <c r="V510" s="160"/>
      <c r="W510" s="160"/>
    </row>
    <row r="511" ht="9" customHeight="1" hidden="1">
      <c r="A511" s="459"/>
      <c r="B511" s="459"/>
      <c r="C511" s="459"/>
      <c r="D511" s="459"/>
      <c r="E511" s="459"/>
      <c r="F511" s="459"/>
      <c r="G511" s="459"/>
      <c r="H511" s="459"/>
      <c r="I511" s="459"/>
      <c r="J511" s="459"/>
      <c r="K511" s="459"/>
      <c r="L511" s="160"/>
      <c r="M511" s="160"/>
      <c r="N511" s="160"/>
      <c r="O511" s="160"/>
      <c r="P511" s="160"/>
      <c r="Q511" s="160"/>
      <c r="R511" s="160"/>
      <c r="S511" s="160"/>
      <c r="T511" s="160"/>
      <c r="U511" s="160"/>
      <c r="V511" s="160"/>
      <c r="W511" s="160"/>
    </row>
    <row r="512" ht="9" customHeight="1" hidden="1">
      <c r="A512" s="459"/>
      <c r="B512" s="459"/>
      <c r="C512" s="459"/>
      <c r="D512" s="459"/>
      <c r="E512" s="459"/>
      <c r="F512" s="459"/>
      <c r="G512" s="459"/>
      <c r="H512" s="459"/>
      <c r="I512" s="459"/>
      <c r="J512" s="459"/>
      <c r="K512" s="459"/>
      <c r="L512" s="160"/>
      <c r="M512" s="160"/>
      <c r="N512" s="160"/>
      <c r="O512" s="160"/>
      <c r="P512" s="160"/>
      <c r="Q512" s="160"/>
      <c r="R512" s="160"/>
      <c r="S512" s="160"/>
      <c r="T512" s="160"/>
      <c r="U512" s="160"/>
      <c r="V512" s="160"/>
      <c r="W512" s="160"/>
    </row>
    <row r="513" ht="9" customHeight="1" hidden="1">
      <c r="A513" s="459"/>
      <c r="B513" s="459"/>
      <c r="C513" s="459"/>
      <c r="D513" s="459"/>
      <c r="E513" s="459"/>
      <c r="F513" s="459"/>
      <c r="G513" s="459"/>
      <c r="H513" s="459"/>
      <c r="I513" s="459"/>
      <c r="J513" s="459"/>
      <c r="K513" s="459"/>
      <c r="L513" s="160"/>
      <c r="M513" s="160"/>
      <c r="N513" s="160"/>
      <c r="O513" s="160"/>
      <c r="P513" s="160"/>
      <c r="Q513" s="160"/>
      <c r="R513" s="160"/>
      <c r="S513" s="160"/>
      <c r="T513" s="160"/>
      <c r="U513" s="160"/>
      <c r="V513" s="160"/>
      <c r="W513" s="160"/>
    </row>
    <row r="514" ht="9" customHeight="1" hidden="1">
      <c r="A514" s="459"/>
      <c r="B514" s="459"/>
      <c r="C514" s="459"/>
      <c r="D514" s="459"/>
      <c r="E514" s="459"/>
      <c r="F514" s="459"/>
      <c r="G514" s="459"/>
      <c r="H514" s="459"/>
      <c r="I514" s="459"/>
      <c r="J514" s="459"/>
      <c r="K514" s="459"/>
      <c r="L514" s="160"/>
      <c r="M514" s="160"/>
      <c r="N514" s="160"/>
      <c r="O514" s="160"/>
      <c r="P514" s="160"/>
      <c r="Q514" s="160"/>
      <c r="R514" s="160"/>
      <c r="S514" s="160"/>
      <c r="T514" s="160"/>
      <c r="U514" s="160"/>
      <c r="V514" s="160"/>
      <c r="W514" s="160"/>
    </row>
    <row r="515" ht="9" customHeight="1" hidden="1">
      <c r="A515" s="459"/>
      <c r="B515" s="459"/>
      <c r="C515" s="459"/>
      <c r="D515" s="459"/>
      <c r="E515" s="459"/>
      <c r="F515" s="459"/>
      <c r="G515" s="459"/>
      <c r="H515" s="459"/>
      <c r="I515" s="459"/>
      <c r="J515" s="459"/>
      <c r="K515" s="459"/>
      <c r="L515" s="160"/>
      <c r="M515" s="160"/>
      <c r="N515" s="160"/>
      <c r="O515" s="160"/>
      <c r="P515" s="160"/>
      <c r="Q515" s="160"/>
      <c r="R515" s="160"/>
      <c r="S515" s="160"/>
      <c r="T515" s="160"/>
      <c r="U515" s="160"/>
      <c r="V515" s="160"/>
      <c r="W515" s="160"/>
    </row>
    <row r="516" ht="9" customHeight="1" hidden="1">
      <c r="A516" s="459"/>
      <c r="B516" s="459"/>
      <c r="C516" s="459"/>
      <c r="D516" s="459"/>
      <c r="E516" s="459"/>
      <c r="F516" s="459"/>
      <c r="G516" s="459"/>
      <c r="H516" s="459"/>
      <c r="I516" s="459"/>
      <c r="J516" s="459"/>
      <c r="K516" s="459"/>
      <c r="L516" s="160"/>
      <c r="M516" s="160"/>
      <c r="N516" s="160"/>
      <c r="O516" s="160"/>
      <c r="P516" s="160"/>
      <c r="Q516" s="160"/>
      <c r="R516" s="160"/>
      <c r="S516" s="160"/>
      <c r="T516" s="160"/>
      <c r="U516" s="160"/>
      <c r="V516" s="160"/>
      <c r="W516" s="160"/>
    </row>
    <row r="517" ht="9" customHeight="1" hidden="1">
      <c r="A517" s="459"/>
      <c r="B517" s="459"/>
      <c r="C517" s="459"/>
      <c r="D517" s="459"/>
      <c r="E517" s="459"/>
      <c r="F517" s="459"/>
      <c r="G517" s="459"/>
      <c r="H517" s="459"/>
      <c r="I517" s="459"/>
      <c r="J517" s="459"/>
      <c r="K517" s="459"/>
      <c r="L517" s="160"/>
      <c r="M517" s="160"/>
      <c r="N517" s="160"/>
      <c r="O517" s="160"/>
      <c r="P517" s="160"/>
      <c r="Q517" s="160"/>
      <c r="R517" s="160"/>
      <c r="S517" s="160"/>
      <c r="T517" s="160"/>
      <c r="U517" s="160"/>
      <c r="V517" s="160"/>
      <c r="W517" s="160"/>
    </row>
    <row r="518" ht="9" customHeight="1" hidden="1">
      <c r="A518" s="459"/>
      <c r="B518" s="459"/>
      <c r="C518" s="459"/>
      <c r="D518" s="459"/>
      <c r="E518" s="459"/>
      <c r="F518" s="459"/>
      <c r="G518" s="459"/>
      <c r="H518" s="459"/>
      <c r="I518" s="459"/>
      <c r="J518" s="459"/>
      <c r="K518" s="459"/>
      <c r="L518" s="160"/>
      <c r="M518" s="160"/>
      <c r="N518" s="160"/>
      <c r="O518" s="160"/>
      <c r="P518" s="160"/>
      <c r="Q518" s="160"/>
      <c r="R518" s="160"/>
      <c r="S518" s="160"/>
      <c r="T518" s="160"/>
      <c r="U518" s="160"/>
      <c r="V518" s="160"/>
      <c r="W518" s="160"/>
    </row>
    <row r="519" ht="9" customHeight="1" hidden="1">
      <c r="A519" s="459"/>
      <c r="B519" s="459"/>
      <c r="C519" s="459"/>
      <c r="D519" s="459"/>
      <c r="E519" s="459"/>
      <c r="F519" s="459"/>
      <c r="G519" s="459"/>
      <c r="H519" s="459"/>
      <c r="I519" s="459"/>
      <c r="J519" s="459"/>
      <c r="K519" s="459"/>
      <c r="L519" s="160"/>
      <c r="M519" s="160"/>
      <c r="N519" s="160"/>
      <c r="O519" s="160"/>
      <c r="P519" s="160"/>
      <c r="Q519" s="160"/>
      <c r="R519" s="160"/>
      <c r="S519" s="160"/>
      <c r="T519" s="160"/>
      <c r="U519" s="160"/>
      <c r="V519" s="160"/>
      <c r="W519" s="160"/>
    </row>
    <row r="520" ht="9" customHeight="1" hidden="1">
      <c r="A520" s="459"/>
      <c r="B520" s="459"/>
      <c r="C520" s="459"/>
      <c r="D520" s="459"/>
      <c r="E520" s="459"/>
      <c r="F520" s="459"/>
      <c r="G520" s="459"/>
      <c r="H520" s="459"/>
      <c r="I520" s="459"/>
      <c r="J520" s="459"/>
      <c r="K520" s="459"/>
      <c r="L520" s="160"/>
      <c r="M520" s="160"/>
      <c r="N520" s="160"/>
      <c r="O520" s="160"/>
      <c r="P520" s="160"/>
      <c r="Q520" s="160"/>
      <c r="R520" s="160"/>
      <c r="S520" s="160"/>
      <c r="T520" s="160"/>
      <c r="U520" s="160"/>
      <c r="V520" s="160"/>
      <c r="W520" s="160"/>
    </row>
    <row r="521" ht="9" customHeight="1" hidden="1">
      <c r="A521" s="459"/>
      <c r="B521" s="459"/>
      <c r="C521" s="459"/>
      <c r="D521" s="459"/>
      <c r="E521" s="459"/>
      <c r="F521" s="459"/>
      <c r="G521" s="459"/>
      <c r="H521" s="459"/>
      <c r="I521" s="459"/>
      <c r="J521" s="459"/>
      <c r="K521" s="459"/>
      <c r="L521" s="160"/>
      <c r="M521" s="160"/>
      <c r="N521" s="160"/>
      <c r="O521" s="160"/>
      <c r="P521" s="160"/>
      <c r="Q521" s="160"/>
      <c r="R521" s="160"/>
      <c r="S521" s="160"/>
      <c r="T521" s="160"/>
      <c r="U521" s="160"/>
      <c r="V521" s="160"/>
      <c r="W521" s="160"/>
    </row>
    <row r="522" ht="9" customHeight="1" hidden="1">
      <c r="A522" s="459"/>
      <c r="B522" s="459"/>
      <c r="C522" s="459"/>
      <c r="D522" s="459"/>
      <c r="E522" s="459"/>
      <c r="F522" s="459"/>
      <c r="G522" s="459"/>
      <c r="H522" s="459"/>
      <c r="I522" s="459"/>
      <c r="J522" s="459"/>
      <c r="K522" s="459"/>
      <c r="L522" s="160"/>
      <c r="M522" s="160"/>
      <c r="N522" s="160"/>
      <c r="O522" s="160"/>
      <c r="P522" s="160"/>
      <c r="Q522" s="160"/>
      <c r="R522" s="160"/>
      <c r="S522" s="160"/>
      <c r="T522" s="160"/>
      <c r="U522" s="160"/>
      <c r="V522" s="160"/>
      <c r="W522" s="160"/>
    </row>
    <row r="523" ht="9" customHeight="1" hidden="1">
      <c r="A523" s="459"/>
      <c r="B523" s="459"/>
      <c r="C523" s="459"/>
      <c r="D523" s="459"/>
      <c r="E523" s="459"/>
      <c r="F523" s="459"/>
      <c r="G523" s="459"/>
      <c r="H523" s="459"/>
      <c r="I523" s="459"/>
      <c r="J523" s="459"/>
      <c r="K523" s="459"/>
      <c r="L523" s="160"/>
      <c r="M523" s="160"/>
      <c r="N523" s="160"/>
      <c r="O523" s="160"/>
      <c r="P523" s="160"/>
      <c r="Q523" s="160"/>
      <c r="R523" s="160"/>
      <c r="S523" s="160"/>
      <c r="T523" s="160"/>
      <c r="U523" s="160"/>
      <c r="V523" s="160"/>
      <c r="W523" s="160"/>
    </row>
    <row r="524" ht="9" customHeight="1" hidden="1">
      <c r="A524" s="459"/>
      <c r="B524" s="459"/>
      <c r="C524" s="459"/>
      <c r="D524" s="459"/>
      <c r="E524" s="459"/>
      <c r="F524" s="459"/>
      <c r="G524" s="459"/>
      <c r="H524" s="459"/>
      <c r="I524" s="459"/>
      <c r="J524" s="459"/>
      <c r="K524" s="459"/>
      <c r="L524" s="160"/>
      <c r="M524" s="160"/>
      <c r="N524" s="160"/>
      <c r="O524" s="160"/>
      <c r="P524" s="160"/>
      <c r="Q524" s="160"/>
      <c r="R524" s="160"/>
      <c r="S524" s="160"/>
      <c r="T524" s="160"/>
      <c r="U524" s="160"/>
      <c r="V524" s="160"/>
      <c r="W524" s="160"/>
    </row>
    <row r="525" ht="9" customHeight="1" hidden="1">
      <c r="A525" s="459"/>
      <c r="B525" s="459"/>
      <c r="C525" s="459"/>
      <c r="D525" s="459"/>
      <c r="E525" s="459"/>
      <c r="F525" s="459"/>
      <c r="G525" s="459"/>
      <c r="H525" s="459"/>
      <c r="I525" s="459"/>
      <c r="J525" s="459"/>
      <c r="K525" s="459"/>
      <c r="L525" s="160"/>
      <c r="M525" s="160"/>
      <c r="N525" s="160"/>
      <c r="O525" s="160"/>
      <c r="P525" s="160"/>
      <c r="Q525" s="160"/>
      <c r="R525" s="160"/>
      <c r="S525" s="160"/>
      <c r="T525" s="160"/>
      <c r="U525" s="160"/>
      <c r="V525" s="160"/>
      <c r="W525" s="160"/>
    </row>
    <row r="526" ht="9" customHeight="1" hidden="1">
      <c r="A526" s="459"/>
      <c r="B526" s="459"/>
      <c r="C526" s="459"/>
      <c r="D526" s="459"/>
      <c r="E526" s="459"/>
      <c r="F526" s="459"/>
      <c r="G526" s="459"/>
      <c r="H526" s="459"/>
      <c r="I526" s="459"/>
      <c r="J526" s="459"/>
      <c r="K526" s="459"/>
      <c r="L526" s="160"/>
      <c r="M526" s="160"/>
      <c r="N526" s="160"/>
      <c r="O526" s="160"/>
      <c r="P526" s="160"/>
      <c r="Q526" s="160"/>
      <c r="R526" s="160"/>
      <c r="S526" s="160"/>
      <c r="T526" s="160"/>
      <c r="U526" s="160"/>
      <c r="V526" s="160"/>
      <c r="W526" s="160"/>
    </row>
    <row r="527" ht="9" customHeight="1" hidden="1">
      <c r="A527" s="459"/>
      <c r="B527" s="459"/>
      <c r="C527" s="459"/>
      <c r="D527" s="459"/>
      <c r="E527" s="459"/>
      <c r="F527" s="459"/>
      <c r="G527" s="459"/>
      <c r="H527" s="459"/>
      <c r="I527" s="459"/>
      <c r="J527" s="459"/>
      <c r="K527" s="459"/>
      <c r="L527" s="160"/>
      <c r="M527" s="160"/>
      <c r="N527" s="160"/>
      <c r="O527" s="160"/>
      <c r="P527" s="160"/>
      <c r="Q527" s="160"/>
      <c r="R527" s="160"/>
      <c r="S527" s="160"/>
      <c r="T527" s="160"/>
      <c r="U527" s="160"/>
      <c r="V527" s="160"/>
      <c r="W527" s="160"/>
    </row>
    <row r="528" ht="9" customHeight="1" hidden="1">
      <c r="A528" s="459"/>
      <c r="B528" s="459"/>
      <c r="C528" s="459"/>
      <c r="D528" s="459"/>
      <c r="E528" s="459"/>
      <c r="F528" s="459"/>
      <c r="G528" s="459"/>
      <c r="H528" s="459"/>
      <c r="I528" s="459"/>
      <c r="J528" s="459"/>
      <c r="K528" s="459"/>
      <c r="L528" s="160"/>
      <c r="M528" s="160"/>
      <c r="N528" s="160"/>
      <c r="O528" s="160"/>
      <c r="P528" s="160"/>
      <c r="Q528" s="160"/>
      <c r="R528" s="160"/>
      <c r="S528" s="160"/>
      <c r="T528" s="160"/>
      <c r="U528" s="160"/>
      <c r="V528" s="160"/>
      <c r="W528" s="160"/>
    </row>
    <row r="529" ht="9" customHeight="1" hidden="1">
      <c r="A529" s="459"/>
      <c r="B529" s="459"/>
      <c r="C529" s="459"/>
      <c r="D529" s="459"/>
      <c r="E529" s="459"/>
      <c r="F529" s="459"/>
      <c r="G529" s="459"/>
      <c r="H529" s="459"/>
      <c r="I529" s="459"/>
      <c r="J529" s="459"/>
      <c r="K529" s="459"/>
      <c r="L529" s="160"/>
      <c r="M529" s="160"/>
      <c r="N529" s="160"/>
      <c r="O529" s="160"/>
      <c r="P529" s="160"/>
      <c r="Q529" s="160"/>
      <c r="R529" s="160"/>
      <c r="S529" s="160"/>
      <c r="T529" s="160"/>
      <c r="U529" s="160"/>
      <c r="V529" s="160"/>
      <c r="W529" s="160"/>
    </row>
    <row r="530" ht="9" customHeight="1" hidden="1">
      <c r="A530" s="459"/>
      <c r="B530" s="459"/>
      <c r="C530" s="459"/>
      <c r="D530" s="459"/>
      <c r="E530" s="459"/>
      <c r="F530" s="459"/>
      <c r="G530" s="459"/>
      <c r="H530" s="459"/>
      <c r="I530" s="459"/>
      <c r="J530" s="459"/>
      <c r="K530" s="459"/>
      <c r="L530" s="160"/>
      <c r="M530" s="160"/>
      <c r="N530" s="160"/>
      <c r="O530" s="160"/>
      <c r="P530" s="160"/>
      <c r="Q530" s="160"/>
      <c r="R530" s="160"/>
      <c r="S530" s="160"/>
      <c r="T530" s="160"/>
      <c r="U530" s="160"/>
      <c r="V530" s="160"/>
      <c r="W530" s="160"/>
    </row>
    <row r="531" ht="9" customHeight="1" hidden="1">
      <c r="A531" s="459"/>
      <c r="B531" s="459"/>
      <c r="C531" s="459"/>
      <c r="D531" s="459"/>
      <c r="E531" s="459"/>
      <c r="F531" s="459"/>
      <c r="G531" s="459"/>
      <c r="H531" s="459"/>
      <c r="I531" s="459"/>
      <c r="J531" s="459"/>
      <c r="K531" s="459"/>
      <c r="L531" s="160"/>
      <c r="M531" s="160"/>
      <c r="N531" s="160"/>
      <c r="O531" s="160"/>
      <c r="P531" s="160"/>
      <c r="Q531" s="160"/>
      <c r="R531" s="160"/>
      <c r="S531" s="160"/>
      <c r="T531" s="160"/>
      <c r="U531" s="160"/>
      <c r="V531" s="160"/>
      <c r="W531" s="160"/>
    </row>
    <row r="532" ht="9" customHeight="1" hidden="1">
      <c r="A532" s="459"/>
      <c r="B532" s="459"/>
      <c r="C532" s="459"/>
      <c r="D532" s="459"/>
      <c r="E532" s="459"/>
      <c r="F532" s="459"/>
      <c r="G532" s="459"/>
      <c r="H532" s="459"/>
      <c r="I532" s="459"/>
      <c r="J532" s="459"/>
      <c r="K532" s="459"/>
      <c r="L532" s="160"/>
      <c r="M532" s="160"/>
      <c r="N532" s="160"/>
      <c r="O532" s="160"/>
      <c r="P532" s="160"/>
      <c r="Q532" s="160"/>
      <c r="R532" s="160"/>
      <c r="S532" s="160"/>
      <c r="T532" s="160"/>
      <c r="U532" s="160"/>
      <c r="V532" s="160"/>
      <c r="W532" s="160"/>
    </row>
    <row r="533" ht="9" customHeight="1" hidden="1">
      <c r="A533" s="459"/>
      <c r="B533" s="459"/>
      <c r="C533" s="459"/>
      <c r="D533" s="459"/>
      <c r="E533" s="459"/>
      <c r="F533" s="459"/>
      <c r="G533" s="459"/>
      <c r="H533" s="459"/>
      <c r="I533" s="459"/>
      <c r="J533" s="459"/>
      <c r="K533" s="459"/>
      <c r="L533" s="160"/>
      <c r="M533" s="160"/>
      <c r="N533" s="160"/>
      <c r="O533" s="160"/>
      <c r="P533" s="160"/>
      <c r="Q533" s="160"/>
      <c r="R533" s="160"/>
      <c r="S533" s="160"/>
      <c r="T533" s="160"/>
      <c r="U533" s="160"/>
      <c r="V533" s="160"/>
      <c r="W533" s="160"/>
    </row>
    <row r="534" ht="9" customHeight="1" hidden="1">
      <c r="A534" s="459"/>
      <c r="B534" s="459"/>
      <c r="C534" s="459"/>
      <c r="D534" s="459"/>
      <c r="E534" s="459"/>
      <c r="F534" s="459"/>
      <c r="G534" s="459"/>
      <c r="H534" s="459"/>
      <c r="I534" s="459"/>
      <c r="J534" s="459"/>
      <c r="K534" s="459"/>
      <c r="L534" s="160"/>
      <c r="M534" s="160"/>
      <c r="N534" s="160"/>
      <c r="O534" s="160"/>
      <c r="P534" s="160"/>
      <c r="Q534" s="160"/>
      <c r="R534" s="160"/>
      <c r="S534" s="160"/>
      <c r="T534" s="160"/>
      <c r="U534" s="160"/>
      <c r="V534" s="160"/>
      <c r="W534" s="160"/>
    </row>
    <row r="535" ht="9" customHeight="1" hidden="1">
      <c r="A535" s="459"/>
      <c r="B535" s="459"/>
      <c r="C535" s="459"/>
      <c r="D535" s="459"/>
      <c r="E535" s="459"/>
      <c r="F535" s="459"/>
      <c r="G535" s="459"/>
      <c r="H535" s="459"/>
      <c r="I535" s="459"/>
      <c r="J535" s="459"/>
      <c r="K535" s="459"/>
      <c r="L535" s="160"/>
      <c r="M535" s="160"/>
      <c r="N535" s="160"/>
      <c r="O535" s="160"/>
      <c r="P535" s="160"/>
      <c r="Q535" s="160"/>
      <c r="R535" s="160"/>
      <c r="S535" s="160"/>
      <c r="T535" s="160"/>
      <c r="U535" s="160"/>
      <c r="V535" s="160"/>
      <c r="W535" s="160"/>
    </row>
    <row r="536" ht="9" customHeight="1" hidden="1">
      <c r="A536" s="459"/>
      <c r="B536" s="459"/>
      <c r="C536" s="459"/>
      <c r="D536" s="459"/>
      <c r="E536" s="459"/>
      <c r="F536" s="459"/>
      <c r="G536" s="459"/>
      <c r="H536" s="459"/>
      <c r="I536" s="459"/>
      <c r="J536" s="459"/>
      <c r="K536" s="459"/>
      <c r="L536" s="160"/>
      <c r="M536" s="160"/>
      <c r="N536" s="160"/>
      <c r="O536" s="160"/>
      <c r="P536" s="160"/>
      <c r="Q536" s="160"/>
      <c r="R536" s="160"/>
      <c r="S536" s="160"/>
      <c r="T536" s="160"/>
      <c r="U536" s="160"/>
      <c r="V536" s="160"/>
      <c r="W536" s="160"/>
    </row>
    <row r="537" ht="9" customHeight="1" hidden="1">
      <c r="A537" s="459"/>
      <c r="B537" s="459"/>
      <c r="C537" s="459"/>
      <c r="D537" s="459"/>
      <c r="E537" s="459"/>
      <c r="F537" s="459"/>
      <c r="G537" s="459"/>
      <c r="H537" s="459"/>
      <c r="I537" s="459"/>
      <c r="J537" s="459"/>
      <c r="K537" s="459"/>
      <c r="L537" s="160"/>
      <c r="M537" s="160"/>
      <c r="N537" s="160"/>
      <c r="O537" s="160"/>
      <c r="P537" s="160"/>
      <c r="Q537" s="160"/>
      <c r="R537" s="160"/>
      <c r="S537" s="160"/>
      <c r="T537" s="160"/>
      <c r="U537" s="160"/>
      <c r="V537" s="160"/>
      <c r="W537" s="160"/>
    </row>
    <row r="538" ht="9" customHeight="1" hidden="1">
      <c r="A538" s="459"/>
      <c r="B538" s="459"/>
      <c r="C538" s="459"/>
      <c r="D538" s="459"/>
      <c r="E538" s="459"/>
      <c r="F538" s="459"/>
      <c r="G538" s="459"/>
      <c r="H538" s="459"/>
      <c r="I538" s="459"/>
      <c r="J538" s="459"/>
      <c r="K538" s="459"/>
      <c r="L538" s="160"/>
      <c r="M538" s="160"/>
      <c r="N538" s="160"/>
      <c r="O538" s="160"/>
      <c r="P538" s="160"/>
      <c r="Q538" s="160"/>
      <c r="R538" s="160"/>
      <c r="S538" s="160"/>
      <c r="T538" s="160"/>
      <c r="U538" s="160"/>
      <c r="V538" s="160"/>
      <c r="W538" s="160"/>
    </row>
    <row r="539" ht="9" customHeight="1" hidden="1">
      <c r="A539" s="459"/>
      <c r="B539" s="459"/>
      <c r="C539" s="459"/>
      <c r="D539" s="459"/>
      <c r="E539" s="459"/>
      <c r="F539" s="459"/>
      <c r="G539" s="459"/>
      <c r="H539" s="459"/>
      <c r="I539" s="459"/>
      <c r="J539" s="459"/>
      <c r="K539" s="459"/>
      <c r="L539" s="160"/>
      <c r="M539" s="160"/>
      <c r="N539" s="160"/>
      <c r="O539" s="160"/>
      <c r="P539" s="160"/>
      <c r="Q539" s="160"/>
      <c r="R539" s="160"/>
      <c r="S539" s="160"/>
      <c r="T539" s="160"/>
      <c r="U539" s="160"/>
      <c r="V539" s="160"/>
      <c r="W539" s="160"/>
    </row>
    <row r="540" ht="9" customHeight="1" hidden="1">
      <c r="A540" s="459"/>
      <c r="B540" s="459"/>
      <c r="C540" s="459"/>
      <c r="D540" s="459"/>
      <c r="E540" s="459"/>
      <c r="F540" s="459"/>
      <c r="G540" s="459"/>
      <c r="H540" s="459"/>
      <c r="I540" s="459"/>
      <c r="J540" s="459"/>
      <c r="K540" s="459"/>
      <c r="L540" s="160"/>
      <c r="M540" s="160"/>
      <c r="N540" s="160"/>
      <c r="O540" s="160"/>
      <c r="P540" s="160"/>
      <c r="Q540" s="160"/>
      <c r="R540" s="160"/>
      <c r="S540" s="160"/>
      <c r="T540" s="160"/>
      <c r="U540" s="160"/>
      <c r="V540" s="160"/>
      <c r="W540" s="160"/>
    </row>
    <row r="541" ht="9" customHeight="1" hidden="1">
      <c r="A541" s="459"/>
      <c r="B541" s="459"/>
      <c r="C541" s="459"/>
      <c r="D541" s="459"/>
      <c r="E541" s="459"/>
      <c r="F541" s="459"/>
      <c r="G541" s="459"/>
      <c r="H541" s="459"/>
      <c r="I541" s="459"/>
      <c r="J541" s="459"/>
      <c r="K541" s="459"/>
      <c r="L541" s="160"/>
      <c r="M541" s="160"/>
      <c r="N541" s="160"/>
      <c r="O541" s="160"/>
      <c r="P541" s="160"/>
      <c r="Q541" s="160"/>
      <c r="R541" s="160"/>
      <c r="S541" s="160"/>
      <c r="T541" s="160"/>
      <c r="U541" s="160"/>
      <c r="V541" s="160"/>
      <c r="W541" s="160"/>
    </row>
    <row r="542" ht="9" customHeight="1" hidden="1">
      <c r="A542" s="459"/>
      <c r="B542" s="459"/>
      <c r="C542" s="459"/>
      <c r="D542" s="459"/>
      <c r="E542" s="459"/>
      <c r="F542" s="459"/>
      <c r="G542" s="459"/>
      <c r="H542" s="459"/>
      <c r="I542" s="459"/>
      <c r="J542" s="459"/>
      <c r="K542" s="459"/>
      <c r="L542" s="160"/>
      <c r="M542" s="160"/>
      <c r="N542" s="160"/>
      <c r="O542" s="160"/>
      <c r="P542" s="160"/>
      <c r="Q542" s="160"/>
      <c r="R542" s="160"/>
      <c r="S542" s="160"/>
      <c r="T542" s="160"/>
      <c r="U542" s="160"/>
      <c r="V542" s="160"/>
      <c r="W542" s="160"/>
    </row>
    <row r="543" ht="9" customHeight="1" hidden="1">
      <c r="A543" s="459"/>
      <c r="B543" s="459"/>
      <c r="C543" s="459"/>
      <c r="D543" s="459"/>
      <c r="E543" s="459"/>
      <c r="F543" s="459"/>
      <c r="G543" s="459"/>
      <c r="H543" s="459"/>
      <c r="I543" s="459"/>
      <c r="J543" s="459"/>
      <c r="K543" s="459"/>
      <c r="L543" s="160"/>
      <c r="M543" s="160"/>
      <c r="N543" s="160"/>
      <c r="O543" s="160"/>
      <c r="P543" s="160"/>
      <c r="Q543" s="160"/>
      <c r="R543" s="160"/>
      <c r="S543" s="160"/>
      <c r="T543" s="160"/>
      <c r="U543" s="160"/>
      <c r="V543" s="160"/>
      <c r="W543" s="160"/>
    </row>
    <row r="544" ht="9" customHeight="1" hidden="1">
      <c r="A544" s="459"/>
      <c r="B544" s="459"/>
      <c r="C544" s="459"/>
      <c r="D544" s="459"/>
      <c r="E544" s="459"/>
      <c r="F544" s="459"/>
      <c r="G544" s="459"/>
      <c r="H544" s="459"/>
      <c r="I544" s="459"/>
      <c r="J544" s="459"/>
      <c r="K544" s="459"/>
      <c r="L544" s="160"/>
      <c r="M544" s="160"/>
      <c r="N544" s="160"/>
      <c r="O544" s="160"/>
      <c r="P544" s="160"/>
      <c r="Q544" s="160"/>
      <c r="R544" s="160"/>
      <c r="S544" s="160"/>
      <c r="T544" s="160"/>
      <c r="U544" s="160"/>
      <c r="V544" s="160"/>
      <c r="W544" s="160"/>
    </row>
    <row r="545" ht="9" customHeight="1" hidden="1">
      <c r="A545" s="459"/>
      <c r="B545" s="459"/>
      <c r="C545" s="459"/>
      <c r="D545" s="459"/>
      <c r="E545" s="459"/>
      <c r="F545" s="459"/>
      <c r="G545" s="459"/>
      <c r="H545" s="459"/>
      <c r="I545" s="459"/>
      <c r="J545" s="459"/>
      <c r="K545" s="459"/>
      <c r="L545" s="160"/>
      <c r="M545" s="160"/>
      <c r="N545" s="160"/>
      <c r="O545" s="160"/>
      <c r="P545" s="160"/>
      <c r="Q545" s="160"/>
      <c r="R545" s="160"/>
      <c r="S545" s="160"/>
      <c r="T545" s="160"/>
      <c r="U545" s="160"/>
      <c r="V545" s="160"/>
      <c r="W545" s="160"/>
    </row>
    <row r="546" ht="9" customHeight="1" hidden="1">
      <c r="A546" s="459"/>
      <c r="B546" s="459"/>
      <c r="C546" s="459"/>
      <c r="D546" s="459"/>
      <c r="E546" s="459"/>
      <c r="F546" s="459"/>
      <c r="G546" s="459"/>
      <c r="H546" s="459"/>
      <c r="I546" s="459"/>
      <c r="J546" s="459"/>
      <c r="K546" s="459"/>
      <c r="L546" s="160"/>
      <c r="M546" s="160"/>
      <c r="N546" s="160"/>
      <c r="O546" s="160"/>
      <c r="P546" s="160"/>
      <c r="Q546" s="160"/>
      <c r="R546" s="160"/>
      <c r="S546" s="160"/>
      <c r="T546" s="160"/>
      <c r="U546" s="160"/>
      <c r="V546" s="160"/>
      <c r="W546" s="160"/>
    </row>
    <row r="547" ht="9" customHeight="1" hidden="1">
      <c r="A547" s="459"/>
      <c r="B547" s="459"/>
      <c r="C547" s="459"/>
      <c r="D547" s="459"/>
      <c r="E547" s="459"/>
      <c r="F547" s="459"/>
      <c r="G547" s="459"/>
      <c r="H547" s="459"/>
      <c r="I547" s="459"/>
      <c r="J547" s="459"/>
      <c r="K547" s="459"/>
      <c r="L547" s="160"/>
      <c r="M547" s="160"/>
      <c r="N547" s="160"/>
      <c r="O547" s="160"/>
      <c r="P547" s="160"/>
      <c r="Q547" s="160"/>
      <c r="R547" s="160"/>
      <c r="S547" s="160"/>
      <c r="T547" s="160"/>
      <c r="U547" s="160"/>
      <c r="V547" s="160"/>
      <c r="W547" s="160"/>
    </row>
    <row r="548" ht="9" customHeight="1" hidden="1">
      <c r="A548" s="459"/>
      <c r="B548" s="459"/>
      <c r="C548" s="459"/>
      <c r="D548" s="459"/>
      <c r="E548" s="459"/>
      <c r="F548" s="459"/>
      <c r="G548" s="459"/>
      <c r="H548" s="459"/>
      <c r="I548" s="459"/>
      <c r="J548" s="459"/>
      <c r="K548" s="459"/>
      <c r="L548" s="160"/>
      <c r="M548" s="160"/>
      <c r="N548" s="160"/>
      <c r="O548" s="160"/>
      <c r="P548" s="160"/>
      <c r="Q548" s="160"/>
      <c r="R548" s="160"/>
      <c r="S548" s="160"/>
      <c r="T548" s="160"/>
      <c r="U548" s="160"/>
      <c r="V548" s="160"/>
      <c r="W548" s="160"/>
    </row>
    <row r="549" ht="9" customHeight="1" hidden="1">
      <c r="A549" s="459"/>
      <c r="B549" s="459"/>
      <c r="C549" s="459"/>
      <c r="D549" s="459"/>
      <c r="E549" s="459"/>
      <c r="F549" s="459"/>
      <c r="G549" s="459"/>
      <c r="H549" s="459"/>
      <c r="I549" s="459"/>
      <c r="J549" s="459"/>
      <c r="K549" s="459"/>
      <c r="L549" s="160"/>
      <c r="M549" s="160"/>
      <c r="N549" s="160"/>
      <c r="O549" s="160"/>
      <c r="P549" s="160"/>
      <c r="Q549" s="160"/>
      <c r="R549" s="160"/>
      <c r="S549" s="160"/>
      <c r="T549" s="160"/>
      <c r="U549" s="160"/>
      <c r="V549" s="160"/>
      <c r="W549" s="160"/>
    </row>
    <row r="550" ht="9" customHeight="1" hidden="1">
      <c r="A550" s="459"/>
      <c r="B550" s="459"/>
      <c r="C550" s="459"/>
      <c r="D550" s="459"/>
      <c r="E550" s="459"/>
      <c r="F550" s="459"/>
      <c r="G550" s="459"/>
      <c r="H550" s="459"/>
      <c r="I550" s="459"/>
      <c r="J550" s="459"/>
      <c r="K550" s="459"/>
      <c r="L550" s="160"/>
      <c r="M550" s="160"/>
      <c r="N550" s="160"/>
      <c r="O550" s="160"/>
      <c r="P550" s="160"/>
      <c r="Q550" s="160"/>
      <c r="R550" s="160"/>
      <c r="S550" s="160"/>
      <c r="T550" s="160"/>
      <c r="U550" s="160"/>
      <c r="V550" s="160"/>
      <c r="W550" s="160"/>
    </row>
    <row r="551" ht="9" customHeight="1" hidden="1">
      <c r="A551" s="459"/>
      <c r="B551" s="459"/>
      <c r="C551" s="459"/>
      <c r="D551" s="459"/>
      <c r="E551" s="459"/>
      <c r="F551" s="459"/>
      <c r="G551" s="459"/>
      <c r="H551" s="459"/>
      <c r="I551" s="459"/>
      <c r="J551" s="459"/>
      <c r="K551" s="459"/>
      <c r="L551" s="160"/>
      <c r="M551" s="160"/>
      <c r="N551" s="160"/>
      <c r="O551" s="160"/>
      <c r="P551" s="160"/>
      <c r="Q551" s="160"/>
      <c r="R551" s="160"/>
      <c r="S551" s="160"/>
      <c r="T551" s="160"/>
      <c r="U551" s="160"/>
      <c r="V551" s="160"/>
      <c r="W551" s="160"/>
    </row>
    <row r="552" ht="9" customHeight="1" hidden="1">
      <c r="A552" s="459"/>
      <c r="B552" s="459"/>
      <c r="C552" s="459"/>
      <c r="D552" s="459"/>
      <c r="E552" s="459"/>
      <c r="F552" s="459"/>
      <c r="G552" s="459"/>
      <c r="H552" s="459"/>
      <c r="I552" s="459"/>
      <c r="J552" s="459"/>
      <c r="K552" s="459"/>
      <c r="L552" s="160"/>
      <c r="M552" s="160"/>
      <c r="N552" s="160"/>
      <c r="O552" s="160"/>
      <c r="P552" s="160"/>
      <c r="Q552" s="160"/>
      <c r="R552" s="160"/>
      <c r="S552" s="160"/>
      <c r="T552" s="160"/>
      <c r="U552" s="160"/>
      <c r="V552" s="160"/>
      <c r="W552" s="160"/>
    </row>
    <row r="553" ht="9" customHeight="1" hidden="1">
      <c r="A553" s="459"/>
      <c r="B553" s="459"/>
      <c r="C553" s="459"/>
      <c r="D553" s="459"/>
      <c r="E553" s="459"/>
      <c r="F553" s="459"/>
      <c r="G553" s="459"/>
      <c r="H553" s="459"/>
      <c r="I553" s="459"/>
      <c r="J553" s="459"/>
      <c r="K553" s="459"/>
      <c r="L553" s="160"/>
      <c r="M553" s="160"/>
      <c r="N553" s="160"/>
      <c r="O553" s="160"/>
      <c r="P553" s="160"/>
      <c r="Q553" s="160"/>
      <c r="R553" s="160"/>
      <c r="S553" s="160"/>
      <c r="T553" s="160"/>
      <c r="U553" s="160"/>
      <c r="V553" s="160"/>
      <c r="W553" s="160"/>
    </row>
    <row r="554" ht="9" customHeight="1" hidden="1">
      <c r="A554" s="459"/>
      <c r="B554" s="459"/>
      <c r="C554" s="459"/>
      <c r="D554" s="459"/>
      <c r="E554" s="459"/>
      <c r="F554" s="459"/>
      <c r="G554" s="459"/>
      <c r="H554" s="459"/>
      <c r="I554" s="459"/>
      <c r="J554" s="459"/>
      <c r="K554" s="459"/>
      <c r="L554" s="160"/>
      <c r="M554" s="160"/>
      <c r="N554" s="160"/>
      <c r="O554" s="160"/>
      <c r="P554" s="160"/>
      <c r="Q554" s="160"/>
      <c r="R554" s="160"/>
      <c r="S554" s="160"/>
      <c r="T554" s="160"/>
      <c r="U554" s="160"/>
      <c r="V554" s="160"/>
      <c r="W554" s="160"/>
    </row>
    <row r="555" ht="9" customHeight="1" hidden="1">
      <c r="A555" s="459"/>
      <c r="B555" s="459"/>
      <c r="C555" s="459"/>
      <c r="D555" s="459"/>
      <c r="E555" s="459"/>
      <c r="F555" s="459"/>
      <c r="G555" s="459"/>
      <c r="H555" s="459"/>
      <c r="I555" s="459"/>
      <c r="J555" s="459"/>
      <c r="K555" s="459"/>
      <c r="L555" s="160"/>
      <c r="M555" s="160"/>
      <c r="N555" s="160"/>
      <c r="O555" s="160"/>
      <c r="P555" s="160"/>
      <c r="Q555" s="160"/>
      <c r="R555" s="160"/>
      <c r="S555" s="160"/>
      <c r="T555" s="160"/>
      <c r="U555" s="160"/>
      <c r="V555" s="160"/>
      <c r="W555" s="160"/>
    </row>
    <row r="556" ht="9" customHeight="1" hidden="1">
      <c r="A556" s="459"/>
      <c r="B556" s="459"/>
      <c r="C556" s="459"/>
      <c r="D556" s="459"/>
      <c r="E556" s="459"/>
      <c r="F556" s="459"/>
      <c r="G556" s="459"/>
      <c r="H556" s="459"/>
      <c r="I556" s="459"/>
      <c r="J556" s="459"/>
      <c r="K556" s="459"/>
      <c r="L556" s="160"/>
      <c r="M556" s="160"/>
      <c r="N556" s="160"/>
      <c r="O556" s="160"/>
      <c r="P556" s="160"/>
      <c r="Q556" s="160"/>
      <c r="R556" s="160"/>
      <c r="S556" s="160"/>
      <c r="T556" s="160"/>
      <c r="U556" s="160"/>
      <c r="V556" s="160"/>
      <c r="W556" s="160"/>
    </row>
    <row r="557" ht="9" customHeight="1" hidden="1">
      <c r="A557" s="459"/>
      <c r="B557" s="459"/>
      <c r="C557" s="459"/>
      <c r="D557" s="459"/>
      <c r="E557" s="459"/>
      <c r="F557" s="459"/>
      <c r="G557" s="459"/>
      <c r="H557" s="459"/>
      <c r="I557" s="459"/>
      <c r="J557" s="459"/>
      <c r="K557" s="459"/>
      <c r="L557" s="160"/>
      <c r="M557" s="160"/>
      <c r="N557" s="160"/>
      <c r="O557" s="160"/>
      <c r="P557" s="160"/>
      <c r="Q557" s="160"/>
      <c r="R557" s="160"/>
      <c r="S557" s="160"/>
      <c r="T557" s="160"/>
      <c r="U557" s="160"/>
      <c r="V557" s="160"/>
      <c r="W557" s="160"/>
    </row>
    <row r="558" ht="9" customHeight="1" hidden="1">
      <c r="A558" s="459"/>
      <c r="B558" s="459"/>
      <c r="C558" s="459"/>
      <c r="D558" s="459"/>
      <c r="E558" s="459"/>
      <c r="F558" s="459"/>
      <c r="G558" s="459"/>
      <c r="H558" s="459"/>
      <c r="I558" s="459"/>
      <c r="J558" s="459"/>
      <c r="K558" s="459"/>
      <c r="L558" s="160"/>
      <c r="M558" s="160"/>
      <c r="N558" s="160"/>
      <c r="O558" s="160"/>
      <c r="P558" s="160"/>
      <c r="Q558" s="160"/>
      <c r="R558" s="160"/>
      <c r="S558" s="160"/>
      <c r="T558" s="160"/>
      <c r="U558" s="160"/>
      <c r="V558" s="160"/>
      <c r="W558" s="160"/>
    </row>
    <row r="559" ht="9" customHeight="1" hidden="1">
      <c r="A559" s="459"/>
      <c r="B559" s="459"/>
      <c r="C559" s="459"/>
      <c r="D559" s="459"/>
      <c r="E559" s="459"/>
      <c r="F559" s="459"/>
      <c r="G559" s="459"/>
      <c r="H559" s="459"/>
      <c r="I559" s="459"/>
      <c r="J559" s="459"/>
      <c r="K559" s="459"/>
      <c r="L559" s="160"/>
      <c r="M559" s="160"/>
      <c r="N559" s="160"/>
      <c r="O559" s="160"/>
      <c r="P559" s="160"/>
      <c r="Q559" s="160"/>
      <c r="R559" s="160"/>
      <c r="S559" s="160"/>
      <c r="T559" s="160"/>
      <c r="U559" s="160"/>
      <c r="V559" s="160"/>
      <c r="W559" s="160"/>
    </row>
    <row r="560" ht="9" customHeight="1" hidden="1">
      <c r="A560" s="459"/>
      <c r="B560" s="459"/>
      <c r="C560" s="459"/>
      <c r="D560" s="459"/>
      <c r="E560" s="459"/>
      <c r="F560" s="459"/>
      <c r="G560" s="459"/>
      <c r="H560" s="459"/>
      <c r="I560" s="459"/>
      <c r="J560" s="459"/>
      <c r="K560" s="459"/>
      <c r="L560" s="160"/>
      <c r="M560" s="160"/>
      <c r="N560" s="160"/>
      <c r="O560" s="160"/>
      <c r="P560" s="160"/>
      <c r="Q560" s="160"/>
      <c r="R560" s="160"/>
      <c r="S560" s="160"/>
      <c r="T560" s="160"/>
      <c r="U560" s="160"/>
      <c r="V560" s="160"/>
      <c r="W560" s="160"/>
    </row>
    <row r="561" ht="9" customHeight="1" hidden="1">
      <c r="A561" s="459"/>
      <c r="B561" s="459"/>
      <c r="C561" s="459"/>
      <c r="D561" s="459"/>
      <c r="E561" s="459"/>
      <c r="F561" s="459"/>
      <c r="G561" s="459"/>
      <c r="H561" s="459"/>
      <c r="I561" s="459"/>
      <c r="J561" s="459"/>
      <c r="K561" s="459"/>
      <c r="L561" s="160"/>
      <c r="M561" s="160"/>
      <c r="N561" s="160"/>
      <c r="O561" s="160"/>
      <c r="P561" s="160"/>
      <c r="Q561" s="160"/>
      <c r="R561" s="160"/>
      <c r="S561" s="160"/>
      <c r="T561" s="160"/>
      <c r="U561" s="160"/>
      <c r="V561" s="160"/>
      <c r="W561" s="160"/>
    </row>
    <row r="562" ht="9" customHeight="1" hidden="1">
      <c r="A562" s="459"/>
      <c r="B562" s="459"/>
      <c r="C562" s="459"/>
      <c r="D562" s="459"/>
      <c r="E562" s="459"/>
      <c r="F562" s="459"/>
      <c r="G562" s="459"/>
      <c r="H562" s="459"/>
      <c r="I562" s="459"/>
      <c r="J562" s="459"/>
      <c r="K562" s="459"/>
      <c r="L562" s="160"/>
      <c r="M562" s="160"/>
      <c r="N562" s="160"/>
      <c r="O562" s="160"/>
      <c r="P562" s="160"/>
      <c r="Q562" s="160"/>
      <c r="R562" s="160"/>
      <c r="S562" s="160"/>
      <c r="T562" s="160"/>
      <c r="U562" s="160"/>
      <c r="V562" s="160"/>
      <c r="W562" s="160"/>
    </row>
    <row r="563" ht="9" customHeight="1" hidden="1">
      <c r="A563" s="459"/>
      <c r="B563" s="459"/>
      <c r="C563" s="459"/>
      <c r="D563" s="459"/>
      <c r="E563" s="459"/>
      <c r="F563" s="459"/>
      <c r="G563" s="459"/>
      <c r="H563" s="459"/>
      <c r="I563" s="459"/>
      <c r="J563" s="459"/>
      <c r="K563" s="459"/>
      <c r="L563" s="160"/>
      <c r="M563" s="160"/>
      <c r="N563" s="160"/>
      <c r="O563" s="160"/>
      <c r="P563" s="160"/>
      <c r="Q563" s="160"/>
      <c r="R563" s="160"/>
      <c r="S563" s="160"/>
      <c r="T563" s="160"/>
      <c r="U563" s="160"/>
      <c r="V563" s="160"/>
      <c r="W563" s="160"/>
    </row>
    <row r="564" ht="9" customHeight="1" hidden="1">
      <c r="A564" s="459"/>
      <c r="B564" s="459"/>
      <c r="C564" s="459"/>
      <c r="D564" s="459"/>
      <c r="E564" s="459"/>
      <c r="F564" s="459"/>
      <c r="G564" s="459"/>
      <c r="H564" s="459"/>
      <c r="I564" s="459"/>
      <c r="J564" s="459"/>
      <c r="K564" s="459"/>
      <c r="L564" s="160"/>
      <c r="M564" s="160"/>
      <c r="N564" s="160"/>
      <c r="O564" s="160"/>
      <c r="P564" s="160"/>
      <c r="Q564" s="160"/>
      <c r="R564" s="160"/>
      <c r="S564" s="160"/>
      <c r="T564" s="160"/>
      <c r="U564" s="160"/>
      <c r="V564" s="160"/>
      <c r="W564" s="160"/>
    </row>
    <row r="565" ht="9" customHeight="1" hidden="1">
      <c r="A565" s="459"/>
      <c r="B565" s="459"/>
      <c r="C565" s="459"/>
      <c r="D565" s="459"/>
      <c r="E565" s="459"/>
      <c r="F565" s="459"/>
      <c r="G565" s="459"/>
      <c r="H565" s="459"/>
      <c r="I565" s="459"/>
      <c r="J565" s="459"/>
      <c r="K565" s="459"/>
      <c r="L565" s="160"/>
      <c r="M565" s="160"/>
      <c r="N565" s="160"/>
      <c r="O565" s="160"/>
      <c r="P565" s="160"/>
      <c r="Q565" s="160"/>
      <c r="R565" s="160"/>
      <c r="S565" s="160"/>
      <c r="T565" s="160"/>
      <c r="U565" s="160"/>
      <c r="V565" s="160"/>
      <c r="W565" s="160"/>
    </row>
    <row r="566" ht="9" customHeight="1" hidden="1">
      <c r="A566" s="459"/>
      <c r="B566" s="459"/>
      <c r="C566" s="459"/>
      <c r="D566" s="459"/>
      <c r="E566" s="459"/>
      <c r="F566" s="459"/>
      <c r="G566" s="459"/>
      <c r="H566" s="459"/>
      <c r="I566" s="459"/>
      <c r="J566" s="459"/>
      <c r="K566" s="459"/>
      <c r="L566" s="160"/>
      <c r="M566" s="160"/>
      <c r="N566" s="160"/>
      <c r="O566" s="160"/>
      <c r="P566" s="160"/>
      <c r="Q566" s="160"/>
      <c r="R566" s="160"/>
      <c r="S566" s="160"/>
      <c r="T566" s="160"/>
      <c r="U566" s="160"/>
      <c r="V566" s="160"/>
      <c r="W566" s="160"/>
    </row>
    <row r="567" ht="9" customHeight="1" hidden="1">
      <c r="A567" s="459"/>
      <c r="B567" s="459"/>
      <c r="C567" s="459"/>
      <c r="D567" s="459"/>
      <c r="E567" s="459"/>
      <c r="F567" s="459"/>
      <c r="G567" s="459"/>
      <c r="H567" s="459"/>
      <c r="I567" s="459"/>
      <c r="J567" s="459"/>
      <c r="K567" s="459"/>
      <c r="L567" s="160"/>
      <c r="M567" s="160"/>
      <c r="N567" s="160"/>
      <c r="O567" s="160"/>
      <c r="P567" s="160"/>
      <c r="Q567" s="160"/>
      <c r="R567" s="160"/>
      <c r="S567" s="160"/>
      <c r="T567" s="160"/>
      <c r="U567" s="160"/>
      <c r="V567" s="160"/>
      <c r="W567" s="160"/>
    </row>
    <row r="568" ht="9" customHeight="1" hidden="1">
      <c r="A568" s="459"/>
      <c r="B568" s="459"/>
      <c r="C568" s="459"/>
      <c r="D568" s="459"/>
      <c r="E568" s="459"/>
      <c r="F568" s="459"/>
      <c r="G568" s="459"/>
      <c r="H568" s="459"/>
      <c r="I568" s="459"/>
      <c r="J568" s="459"/>
      <c r="K568" s="459"/>
      <c r="L568" s="160"/>
      <c r="M568" s="160"/>
      <c r="N568" s="160"/>
      <c r="O568" s="160"/>
      <c r="P568" s="160"/>
      <c r="Q568" s="160"/>
      <c r="R568" s="160"/>
      <c r="S568" s="160"/>
      <c r="T568" s="160"/>
      <c r="U568" s="160"/>
      <c r="V568" s="160"/>
      <c r="W568" s="160"/>
    </row>
    <row r="569" ht="9" customHeight="1" hidden="1">
      <c r="A569" s="459"/>
      <c r="B569" s="459"/>
      <c r="C569" s="459"/>
      <c r="D569" s="459"/>
      <c r="E569" s="459"/>
      <c r="F569" s="459"/>
      <c r="G569" s="459"/>
      <c r="H569" s="459"/>
      <c r="I569" s="459"/>
      <c r="J569" s="459"/>
      <c r="K569" s="459"/>
      <c r="L569" s="160"/>
      <c r="M569" s="160"/>
      <c r="N569" s="160"/>
      <c r="O569" s="160"/>
      <c r="P569" s="160"/>
      <c r="Q569" s="160"/>
      <c r="R569" s="160"/>
      <c r="S569" s="160"/>
      <c r="T569" s="160"/>
      <c r="U569" s="160"/>
      <c r="V569" s="160"/>
      <c r="W569" s="160"/>
    </row>
    <row r="570" ht="9" customHeight="1" hidden="1">
      <c r="A570" s="459"/>
      <c r="B570" s="459"/>
      <c r="C570" s="459"/>
      <c r="D570" s="459"/>
      <c r="E570" s="459"/>
      <c r="F570" s="459"/>
      <c r="G570" s="459"/>
      <c r="H570" s="459"/>
      <c r="I570" s="459"/>
      <c r="J570" s="459"/>
      <c r="K570" s="459"/>
      <c r="L570" s="160"/>
      <c r="M570" s="160"/>
      <c r="N570" s="160"/>
      <c r="O570" s="160"/>
      <c r="P570" s="160"/>
      <c r="Q570" s="160"/>
      <c r="R570" s="160"/>
      <c r="S570" s="160"/>
      <c r="T570" s="160"/>
      <c r="U570" s="160"/>
      <c r="V570" s="160"/>
      <c r="W570" s="160"/>
    </row>
    <row r="571" ht="9" customHeight="1" hidden="1">
      <c r="A571" s="459"/>
      <c r="B571" s="459"/>
      <c r="C571" s="459"/>
      <c r="D571" s="459"/>
      <c r="E571" s="459"/>
      <c r="F571" s="459"/>
      <c r="G571" s="459"/>
      <c r="H571" s="459"/>
      <c r="I571" s="459"/>
      <c r="J571" s="459"/>
      <c r="K571" s="459"/>
      <c r="L571" s="160"/>
      <c r="M571" s="160"/>
      <c r="N571" s="160"/>
      <c r="O571" s="160"/>
      <c r="P571" s="160"/>
      <c r="Q571" s="160"/>
      <c r="R571" s="160"/>
      <c r="S571" s="160"/>
      <c r="T571" s="160"/>
      <c r="U571" s="160"/>
      <c r="V571" s="160"/>
      <c r="W571" s="160"/>
    </row>
    <row r="572" ht="9" customHeight="1" hidden="1">
      <c r="A572" s="459"/>
      <c r="B572" s="459"/>
      <c r="C572" s="459"/>
      <c r="D572" s="459"/>
      <c r="E572" s="459"/>
      <c r="F572" s="459"/>
      <c r="G572" s="459"/>
      <c r="H572" s="459"/>
      <c r="I572" s="459"/>
      <c r="J572" s="459"/>
      <c r="K572" s="459"/>
      <c r="L572" s="160"/>
      <c r="M572" s="160"/>
      <c r="N572" s="160"/>
      <c r="O572" s="160"/>
      <c r="P572" s="160"/>
      <c r="Q572" s="160"/>
      <c r="R572" s="160"/>
      <c r="S572" s="160"/>
      <c r="T572" s="160"/>
      <c r="U572" s="160"/>
      <c r="V572" s="160"/>
      <c r="W572" s="160"/>
    </row>
    <row r="573" ht="9" customHeight="1" hidden="1">
      <c r="A573" s="459"/>
      <c r="B573" s="459"/>
      <c r="C573" s="459"/>
      <c r="D573" s="459"/>
      <c r="E573" s="459"/>
      <c r="F573" s="459"/>
      <c r="G573" s="459"/>
      <c r="H573" s="459"/>
      <c r="I573" s="459"/>
      <c r="J573" s="459"/>
      <c r="K573" s="459"/>
      <c r="L573" s="160"/>
      <c r="M573" s="160"/>
      <c r="N573" s="160"/>
      <c r="O573" s="160"/>
      <c r="P573" s="160"/>
      <c r="Q573" s="160"/>
      <c r="R573" s="160"/>
      <c r="S573" s="160"/>
      <c r="T573" s="160"/>
      <c r="U573" s="160"/>
      <c r="V573" s="160"/>
      <c r="W573" s="160"/>
    </row>
    <row r="574" ht="9" customHeight="1" hidden="1">
      <c r="A574" s="459"/>
      <c r="B574" s="459"/>
      <c r="C574" s="459"/>
      <c r="D574" s="459"/>
      <c r="E574" s="459"/>
      <c r="F574" s="459"/>
      <c r="G574" s="459"/>
      <c r="H574" s="459"/>
      <c r="I574" s="459"/>
      <c r="J574" s="459"/>
      <c r="K574" s="459"/>
      <c r="L574" s="160"/>
      <c r="M574" s="160"/>
      <c r="N574" s="160"/>
      <c r="O574" s="160"/>
      <c r="P574" s="160"/>
      <c r="Q574" s="160"/>
      <c r="R574" s="160"/>
      <c r="S574" s="160"/>
      <c r="T574" s="160"/>
      <c r="U574" s="160"/>
      <c r="V574" s="160"/>
      <c r="W574" s="160"/>
    </row>
    <row r="575" ht="9" customHeight="1" hidden="1">
      <c r="A575" s="459"/>
      <c r="B575" s="459"/>
      <c r="C575" s="459"/>
      <c r="D575" s="459"/>
      <c r="E575" s="459"/>
      <c r="F575" s="459"/>
      <c r="G575" s="459"/>
      <c r="H575" s="459"/>
      <c r="I575" s="459"/>
      <c r="J575" s="459"/>
      <c r="K575" s="459"/>
      <c r="L575" s="160"/>
      <c r="M575" s="160"/>
      <c r="N575" s="160"/>
      <c r="O575" s="160"/>
      <c r="P575" s="160"/>
      <c r="Q575" s="160"/>
      <c r="R575" s="160"/>
      <c r="S575" s="160"/>
      <c r="T575" s="160"/>
      <c r="U575" s="160"/>
      <c r="V575" s="160"/>
      <c r="W575" s="160"/>
    </row>
    <row r="576" ht="9" customHeight="1" hidden="1">
      <c r="A576" s="459"/>
      <c r="B576" s="459"/>
      <c r="C576" s="459"/>
      <c r="D576" s="459"/>
      <c r="E576" s="459"/>
      <c r="F576" s="459"/>
      <c r="G576" s="459"/>
      <c r="H576" s="459"/>
      <c r="I576" s="459"/>
      <c r="J576" s="459"/>
      <c r="K576" s="459"/>
      <c r="L576" s="160"/>
      <c r="M576" s="160"/>
      <c r="N576" s="160"/>
      <c r="O576" s="160"/>
      <c r="P576" s="160"/>
      <c r="Q576" s="160"/>
      <c r="R576" s="160"/>
      <c r="S576" s="160"/>
      <c r="T576" s="160"/>
      <c r="U576" s="160"/>
      <c r="V576" s="160"/>
      <c r="W576" s="160"/>
    </row>
    <row r="577" ht="9" customHeight="1" hidden="1">
      <c r="A577" s="459"/>
      <c r="B577" s="459"/>
      <c r="C577" s="459"/>
      <c r="D577" s="459"/>
      <c r="E577" s="459"/>
      <c r="F577" s="459"/>
      <c r="G577" s="459"/>
      <c r="H577" s="459"/>
      <c r="I577" s="459"/>
      <c r="J577" s="459"/>
      <c r="K577" s="459"/>
      <c r="L577" s="160"/>
      <c r="M577" s="160"/>
      <c r="N577" s="160"/>
      <c r="O577" s="160"/>
      <c r="P577" s="160"/>
      <c r="Q577" s="160"/>
      <c r="R577" s="160"/>
      <c r="S577" s="160"/>
      <c r="T577" s="160"/>
      <c r="U577" s="160"/>
      <c r="V577" s="160"/>
      <c r="W577" s="160"/>
    </row>
    <row r="578" ht="9" customHeight="1" hidden="1">
      <c r="A578" s="459"/>
      <c r="B578" s="459"/>
      <c r="C578" s="459"/>
      <c r="D578" s="459"/>
      <c r="E578" s="459"/>
      <c r="F578" s="459"/>
      <c r="G578" s="459"/>
      <c r="H578" s="459"/>
      <c r="I578" s="459"/>
      <c r="J578" s="459"/>
      <c r="K578" s="459"/>
      <c r="L578" s="160"/>
      <c r="M578" s="160"/>
      <c r="N578" s="160"/>
      <c r="O578" s="160"/>
      <c r="P578" s="160"/>
      <c r="Q578" s="160"/>
      <c r="R578" s="160"/>
      <c r="S578" s="160"/>
      <c r="T578" s="160"/>
      <c r="U578" s="160"/>
      <c r="V578" s="160"/>
      <c r="W578" s="160"/>
    </row>
    <row r="579" ht="9" customHeight="1" hidden="1">
      <c r="A579" s="459"/>
      <c r="B579" s="459"/>
      <c r="C579" s="459"/>
      <c r="D579" s="459"/>
      <c r="E579" s="459"/>
      <c r="F579" s="459"/>
      <c r="G579" s="459"/>
      <c r="H579" s="459"/>
      <c r="I579" s="459"/>
      <c r="J579" s="459"/>
      <c r="K579" s="459"/>
      <c r="L579" s="160"/>
      <c r="M579" s="160"/>
      <c r="N579" s="160"/>
      <c r="O579" s="160"/>
      <c r="P579" s="160"/>
      <c r="Q579" s="160"/>
      <c r="R579" s="160"/>
      <c r="S579" s="160"/>
      <c r="T579" s="160"/>
      <c r="U579" s="160"/>
      <c r="V579" s="160"/>
      <c r="W579" s="160"/>
    </row>
    <row r="580" ht="9" customHeight="1" hidden="1">
      <c r="A580" s="459"/>
      <c r="B580" s="459"/>
      <c r="C580" s="459"/>
      <c r="D580" s="459"/>
      <c r="E580" s="459"/>
      <c r="F580" s="459"/>
      <c r="G580" s="459"/>
      <c r="H580" s="459"/>
      <c r="I580" s="459"/>
      <c r="J580" s="459"/>
      <c r="K580" s="459"/>
      <c r="L580" s="160"/>
      <c r="M580" s="160"/>
      <c r="N580" s="160"/>
      <c r="O580" s="160"/>
      <c r="P580" s="160"/>
      <c r="Q580" s="160"/>
      <c r="R580" s="160"/>
      <c r="S580" s="160"/>
      <c r="T580" s="160"/>
      <c r="U580" s="160"/>
      <c r="V580" s="160"/>
      <c r="W580" s="160"/>
    </row>
    <row r="581" ht="9" customHeight="1" hidden="1">
      <c r="A581" s="459"/>
      <c r="B581" s="459"/>
      <c r="C581" s="459"/>
      <c r="D581" s="459"/>
      <c r="E581" s="459"/>
      <c r="F581" s="459"/>
      <c r="G581" s="459"/>
      <c r="H581" s="459"/>
      <c r="I581" s="459"/>
      <c r="J581" s="459"/>
      <c r="K581" s="459"/>
      <c r="L581" s="160"/>
      <c r="M581" s="160"/>
      <c r="N581" s="160"/>
      <c r="O581" s="160"/>
      <c r="P581" s="160"/>
      <c r="Q581" s="160"/>
      <c r="R581" s="160"/>
      <c r="S581" s="160"/>
      <c r="T581" s="160"/>
      <c r="U581" s="160"/>
      <c r="V581" s="160"/>
      <c r="W581" s="160"/>
    </row>
    <row r="582" ht="9" customHeight="1" hidden="1">
      <c r="A582" s="459"/>
      <c r="B582" s="459"/>
      <c r="C582" s="459"/>
      <c r="D582" s="459"/>
      <c r="E582" s="459"/>
      <c r="F582" s="459"/>
      <c r="G582" s="459"/>
      <c r="H582" s="459"/>
      <c r="I582" s="459"/>
      <c r="J582" s="459"/>
      <c r="K582" s="459"/>
      <c r="L582" s="160"/>
      <c r="M582" s="160"/>
      <c r="N582" s="160"/>
      <c r="O582" s="160"/>
      <c r="P582" s="160"/>
      <c r="Q582" s="160"/>
      <c r="R582" s="160"/>
      <c r="S582" s="160"/>
      <c r="T582" s="160"/>
      <c r="U582" s="160"/>
      <c r="V582" s="160"/>
      <c r="W582" s="160"/>
    </row>
    <row r="583" ht="9" customHeight="1" hidden="1">
      <c r="A583" s="459"/>
      <c r="B583" s="459"/>
      <c r="C583" s="459"/>
      <c r="D583" s="459"/>
      <c r="E583" s="459"/>
      <c r="F583" s="459"/>
      <c r="G583" s="459"/>
      <c r="H583" s="459"/>
      <c r="I583" s="459"/>
      <c r="J583" s="459"/>
      <c r="K583" s="459"/>
      <c r="L583" s="160"/>
      <c r="M583" s="160"/>
      <c r="N583" s="160"/>
      <c r="O583" s="160"/>
      <c r="P583" s="160"/>
      <c r="Q583" s="160"/>
      <c r="R583" s="160"/>
      <c r="S583" s="160"/>
      <c r="T583" s="160"/>
      <c r="U583" s="160"/>
      <c r="V583" s="160"/>
      <c r="W583" s="160"/>
    </row>
    <row r="584" ht="9" customHeight="1" hidden="1">
      <c r="A584" s="459"/>
      <c r="B584" s="459"/>
      <c r="C584" s="459"/>
      <c r="D584" s="459"/>
      <c r="E584" s="459"/>
      <c r="F584" s="459"/>
      <c r="G584" s="459"/>
      <c r="H584" s="459"/>
      <c r="I584" s="459"/>
      <c r="J584" s="459"/>
      <c r="K584" s="459"/>
      <c r="L584" s="160"/>
      <c r="M584" s="160"/>
      <c r="N584" s="160"/>
      <c r="O584" s="160"/>
      <c r="P584" s="160"/>
      <c r="Q584" s="160"/>
      <c r="R584" s="160"/>
      <c r="S584" s="160"/>
      <c r="T584" s="160"/>
      <c r="U584" s="160"/>
      <c r="V584" s="160"/>
      <c r="W584" s="160"/>
    </row>
    <row r="585" ht="9" customHeight="1" hidden="1">
      <c r="A585" s="459"/>
      <c r="B585" s="459"/>
      <c r="C585" s="459"/>
      <c r="D585" s="459"/>
      <c r="E585" s="459"/>
      <c r="F585" s="459"/>
      <c r="G585" s="459"/>
      <c r="H585" s="459"/>
      <c r="I585" s="459"/>
      <c r="J585" s="459"/>
      <c r="K585" s="459"/>
      <c r="L585" s="160"/>
      <c r="M585" s="160"/>
      <c r="N585" s="160"/>
      <c r="O585" s="160"/>
      <c r="P585" s="160"/>
      <c r="Q585" s="160"/>
      <c r="R585" s="160"/>
      <c r="S585" s="160"/>
      <c r="T585" s="160"/>
      <c r="U585" s="160"/>
      <c r="V585" s="160"/>
      <c r="W585" s="160"/>
    </row>
    <row r="586" ht="9" customHeight="1" hidden="1">
      <c r="A586" s="459"/>
      <c r="B586" s="459"/>
      <c r="C586" s="459"/>
      <c r="D586" s="459"/>
      <c r="E586" s="459"/>
      <c r="F586" s="459"/>
      <c r="G586" s="459"/>
      <c r="H586" s="459"/>
      <c r="I586" s="459"/>
      <c r="J586" s="459"/>
      <c r="K586" s="459"/>
      <c r="L586" s="160"/>
      <c r="M586" s="160"/>
      <c r="N586" s="160"/>
      <c r="O586" s="160"/>
      <c r="P586" s="160"/>
      <c r="Q586" s="160"/>
      <c r="R586" s="160"/>
      <c r="S586" s="160"/>
      <c r="T586" s="160"/>
      <c r="U586" s="160"/>
      <c r="V586" s="160"/>
      <c r="W586" s="160"/>
    </row>
    <row r="587" ht="9" customHeight="1" hidden="1">
      <c r="A587" s="459"/>
      <c r="B587" s="459"/>
      <c r="C587" s="459"/>
      <c r="D587" s="459"/>
      <c r="E587" s="459"/>
      <c r="F587" s="459"/>
      <c r="G587" s="459"/>
      <c r="H587" s="459"/>
      <c r="I587" s="459"/>
      <c r="J587" s="459"/>
      <c r="K587" s="459"/>
      <c r="L587" s="160"/>
      <c r="M587" s="160"/>
      <c r="N587" s="160"/>
      <c r="O587" s="160"/>
      <c r="P587" s="160"/>
      <c r="Q587" s="160"/>
      <c r="R587" s="160"/>
      <c r="S587" s="160"/>
      <c r="T587" s="160"/>
      <c r="U587" s="160"/>
      <c r="V587" s="160"/>
      <c r="W587" s="160"/>
    </row>
    <row r="588" ht="9" customHeight="1" hidden="1">
      <c r="A588" s="459"/>
      <c r="B588" s="459"/>
      <c r="C588" s="459"/>
      <c r="D588" s="459"/>
      <c r="E588" s="459"/>
      <c r="F588" s="459"/>
      <c r="G588" s="459"/>
      <c r="H588" s="459"/>
      <c r="I588" s="459"/>
      <c r="J588" s="459"/>
      <c r="K588" s="459"/>
      <c r="L588" s="160"/>
      <c r="M588" s="160"/>
      <c r="N588" s="160"/>
      <c r="O588" s="160"/>
      <c r="P588" s="160"/>
      <c r="Q588" s="160"/>
      <c r="R588" s="160"/>
      <c r="S588" s="160"/>
      <c r="T588" s="160"/>
      <c r="U588" s="160"/>
      <c r="V588" s="160"/>
      <c r="W588" s="160"/>
    </row>
    <row r="589" ht="9" customHeight="1" hidden="1">
      <c r="A589" s="459"/>
      <c r="B589" s="459"/>
      <c r="C589" s="459"/>
      <c r="D589" s="459"/>
      <c r="E589" s="459"/>
      <c r="F589" s="459"/>
      <c r="G589" s="459"/>
      <c r="H589" s="459"/>
      <c r="I589" s="459"/>
      <c r="J589" s="459"/>
      <c r="K589" s="459"/>
      <c r="L589" s="160"/>
      <c r="M589" s="160"/>
      <c r="N589" s="160"/>
      <c r="O589" s="160"/>
      <c r="P589" s="160"/>
      <c r="Q589" s="160"/>
      <c r="R589" s="160"/>
      <c r="S589" s="160"/>
      <c r="T589" s="160"/>
      <c r="U589" s="160"/>
      <c r="V589" s="160"/>
      <c r="W589" s="160"/>
    </row>
    <row r="590" ht="9" customHeight="1" hidden="1">
      <c r="A590" s="459"/>
      <c r="B590" s="459"/>
      <c r="C590" s="459"/>
      <c r="D590" s="459"/>
      <c r="E590" s="459"/>
      <c r="F590" s="459"/>
      <c r="G590" s="459"/>
      <c r="H590" s="459"/>
      <c r="I590" s="459"/>
      <c r="J590" s="459"/>
      <c r="K590" s="459"/>
      <c r="L590" s="160"/>
      <c r="M590" s="160"/>
      <c r="N590" s="160"/>
      <c r="O590" s="160"/>
      <c r="P590" s="160"/>
      <c r="Q590" s="160"/>
      <c r="R590" s="160"/>
      <c r="S590" s="160"/>
      <c r="T590" s="160"/>
      <c r="U590" s="160"/>
      <c r="V590" s="160"/>
      <c r="W590" s="160"/>
    </row>
    <row r="591" ht="9" customHeight="1" hidden="1">
      <c r="A591" s="459"/>
      <c r="B591" s="459"/>
      <c r="C591" s="459"/>
      <c r="D591" s="459"/>
      <c r="E591" s="459"/>
      <c r="F591" s="459"/>
      <c r="G591" s="459"/>
      <c r="H591" s="459"/>
      <c r="I591" s="459"/>
      <c r="J591" s="459"/>
      <c r="K591" s="459"/>
      <c r="L591" s="160"/>
      <c r="M591" s="160"/>
      <c r="N591" s="160"/>
      <c r="O591" s="160"/>
      <c r="P591" s="160"/>
      <c r="Q591" s="160"/>
      <c r="R591" s="160"/>
      <c r="S591" s="160"/>
      <c r="T591" s="160"/>
      <c r="U591" s="160"/>
      <c r="V591" s="160"/>
      <c r="W591" s="160"/>
    </row>
    <row r="592" ht="9" customHeight="1" hidden="1">
      <c r="A592" s="459"/>
      <c r="B592" s="459"/>
      <c r="C592" s="459"/>
      <c r="D592" s="459"/>
      <c r="E592" s="459"/>
      <c r="F592" s="459"/>
      <c r="G592" s="459"/>
      <c r="H592" s="459"/>
      <c r="I592" s="459"/>
      <c r="J592" s="459"/>
      <c r="K592" s="459"/>
      <c r="L592" s="160"/>
      <c r="M592" s="160"/>
      <c r="N592" s="160"/>
      <c r="O592" s="160"/>
      <c r="P592" s="160"/>
      <c r="Q592" s="160"/>
      <c r="R592" s="160"/>
      <c r="S592" s="160"/>
      <c r="T592" s="160"/>
      <c r="U592" s="160"/>
      <c r="V592" s="160"/>
      <c r="W592" s="160"/>
    </row>
    <row r="593" ht="9" customHeight="1" hidden="1">
      <c r="A593" s="459"/>
      <c r="B593" s="459"/>
      <c r="C593" s="459"/>
      <c r="D593" s="459"/>
      <c r="E593" s="459"/>
      <c r="F593" s="459"/>
      <c r="G593" s="459"/>
      <c r="H593" s="459"/>
      <c r="I593" s="459"/>
      <c r="J593" s="459"/>
      <c r="K593" s="459"/>
      <c r="L593" s="160"/>
      <c r="M593" s="160"/>
      <c r="N593" s="160"/>
      <c r="O593" s="160"/>
      <c r="P593" s="160"/>
      <c r="Q593" s="160"/>
      <c r="R593" s="160"/>
      <c r="S593" s="160"/>
      <c r="T593" s="160"/>
      <c r="U593" s="160"/>
      <c r="V593" s="160"/>
      <c r="W593" s="160"/>
    </row>
    <row r="594" ht="9" customHeight="1" hidden="1">
      <c r="A594" s="459"/>
      <c r="B594" s="459"/>
      <c r="C594" s="459"/>
      <c r="D594" s="459"/>
      <c r="E594" s="459"/>
      <c r="F594" s="459"/>
      <c r="G594" s="459"/>
      <c r="H594" s="459"/>
      <c r="I594" s="459"/>
      <c r="J594" s="459"/>
      <c r="K594" s="459"/>
      <c r="L594" s="160"/>
      <c r="M594" s="160"/>
      <c r="N594" s="160"/>
      <c r="O594" s="160"/>
      <c r="P594" s="160"/>
      <c r="Q594" s="160"/>
      <c r="R594" s="160"/>
      <c r="S594" s="160"/>
      <c r="T594" s="160"/>
      <c r="U594" s="160"/>
      <c r="V594" s="160"/>
      <c r="W594" s="160"/>
    </row>
    <row r="595" ht="9" customHeight="1" hidden="1">
      <c r="A595" s="459"/>
      <c r="B595" s="459"/>
      <c r="C595" s="459"/>
      <c r="D595" s="459"/>
      <c r="E595" s="459"/>
      <c r="F595" s="459"/>
      <c r="G595" s="459"/>
      <c r="H595" s="459"/>
      <c r="I595" s="459"/>
      <c r="J595" s="459"/>
      <c r="K595" s="459"/>
      <c r="L595" s="160"/>
      <c r="M595" s="160"/>
      <c r="N595" s="160"/>
      <c r="O595" s="160"/>
      <c r="P595" s="160"/>
      <c r="Q595" s="160"/>
      <c r="R595" s="160"/>
      <c r="S595" s="160"/>
      <c r="T595" s="160"/>
      <c r="U595" s="160"/>
      <c r="V595" s="160"/>
      <c r="W595" s="160"/>
    </row>
    <row r="596" ht="9" customHeight="1" hidden="1">
      <c r="A596" s="459"/>
      <c r="B596" s="459"/>
      <c r="C596" s="459"/>
      <c r="D596" s="459"/>
      <c r="E596" s="459"/>
      <c r="F596" s="459"/>
      <c r="G596" s="459"/>
      <c r="H596" s="459"/>
      <c r="I596" s="459"/>
      <c r="J596" s="459"/>
      <c r="K596" s="459"/>
      <c r="L596" s="160"/>
      <c r="M596" s="160"/>
      <c r="N596" s="160"/>
      <c r="O596" s="160"/>
      <c r="P596" s="160"/>
      <c r="Q596" s="160"/>
      <c r="R596" s="160"/>
      <c r="S596" s="160"/>
      <c r="T596" s="160"/>
      <c r="U596" s="160"/>
      <c r="V596" s="160"/>
      <c r="W596" s="160"/>
    </row>
    <row r="597" ht="9" customHeight="1" hidden="1">
      <c r="A597" s="459"/>
      <c r="B597" s="459"/>
      <c r="C597" s="459"/>
      <c r="D597" s="459"/>
      <c r="E597" s="459"/>
      <c r="F597" s="459"/>
      <c r="G597" s="459"/>
      <c r="H597" s="459"/>
      <c r="I597" s="459"/>
      <c r="J597" s="459"/>
      <c r="K597" s="459"/>
      <c r="L597" s="160"/>
      <c r="M597" s="160"/>
      <c r="N597" s="160"/>
      <c r="O597" s="160"/>
      <c r="P597" s="160"/>
      <c r="Q597" s="160"/>
      <c r="R597" s="160"/>
      <c r="S597" s="160"/>
      <c r="T597" s="160"/>
      <c r="U597" s="160"/>
      <c r="V597" s="160"/>
      <c r="W597" s="160"/>
    </row>
    <row r="598" ht="9" customHeight="1" hidden="1">
      <c r="A598" s="459"/>
      <c r="B598" s="459"/>
      <c r="C598" s="459"/>
      <c r="D598" s="459"/>
      <c r="E598" s="459"/>
      <c r="F598" s="459"/>
      <c r="G598" s="459"/>
      <c r="H598" s="459"/>
      <c r="I598" s="459"/>
      <c r="J598" s="459"/>
      <c r="K598" s="459"/>
      <c r="L598" s="160"/>
      <c r="M598" s="160"/>
      <c r="N598" s="160"/>
      <c r="O598" s="160"/>
      <c r="P598" s="160"/>
      <c r="Q598" s="160"/>
      <c r="R598" s="160"/>
      <c r="S598" s="160"/>
      <c r="T598" s="160"/>
      <c r="U598" s="160"/>
      <c r="V598" s="160"/>
      <c r="W598" s="160"/>
    </row>
    <row r="599" ht="9" customHeight="1" hidden="1">
      <c r="A599" s="459"/>
      <c r="B599" s="459"/>
      <c r="C599" s="459"/>
      <c r="D599" s="459"/>
      <c r="E599" s="459"/>
      <c r="F599" s="459"/>
      <c r="G599" s="459"/>
      <c r="H599" s="459"/>
      <c r="I599" s="459"/>
      <c r="J599" s="459"/>
      <c r="K599" s="459"/>
      <c r="L599" s="160"/>
      <c r="M599" s="160"/>
      <c r="N599" s="160"/>
      <c r="O599" s="160"/>
      <c r="P599" s="160"/>
      <c r="Q599" s="160"/>
      <c r="R599" s="160"/>
      <c r="S599" s="160"/>
      <c r="T599" s="160"/>
      <c r="U599" s="160"/>
      <c r="V599" s="160"/>
      <c r="W599" s="160"/>
    </row>
    <row r="600" ht="9" customHeight="1" hidden="1">
      <c r="A600" s="459"/>
      <c r="B600" s="459"/>
      <c r="C600" s="459"/>
      <c r="D600" s="459"/>
      <c r="E600" s="459"/>
      <c r="F600" s="459"/>
      <c r="G600" s="459"/>
      <c r="H600" s="459"/>
      <c r="I600" s="459"/>
      <c r="J600" s="459"/>
      <c r="K600" s="459"/>
      <c r="L600" s="160"/>
      <c r="M600" s="160"/>
      <c r="N600" s="160"/>
      <c r="O600" s="160"/>
      <c r="P600" s="160"/>
      <c r="Q600" s="160"/>
      <c r="R600" s="160"/>
      <c r="S600" s="160"/>
      <c r="T600" s="160"/>
      <c r="U600" s="160"/>
      <c r="V600" s="160"/>
      <c r="W600" s="160"/>
    </row>
    <row r="601" ht="9" customHeight="1" hidden="1">
      <c r="A601" s="459"/>
      <c r="B601" s="459"/>
      <c r="C601" s="459"/>
      <c r="D601" s="459"/>
      <c r="E601" s="459"/>
      <c r="F601" s="459"/>
      <c r="G601" s="459"/>
      <c r="H601" s="459"/>
      <c r="I601" s="459"/>
      <c r="J601" s="459"/>
      <c r="K601" s="459"/>
      <c r="L601" s="160"/>
      <c r="M601" s="160"/>
      <c r="N601" s="160"/>
      <c r="O601" s="160"/>
      <c r="P601" s="160"/>
      <c r="Q601" s="160"/>
      <c r="R601" s="160"/>
      <c r="S601" s="160"/>
      <c r="T601" s="160"/>
      <c r="U601" s="160"/>
      <c r="V601" s="160"/>
      <c r="W601" s="160"/>
    </row>
    <row r="602" ht="9" customHeight="1" hidden="1">
      <c r="A602" s="459"/>
      <c r="B602" s="459"/>
      <c r="C602" s="459"/>
      <c r="D602" s="459"/>
      <c r="E602" s="459"/>
      <c r="F602" s="459"/>
      <c r="G602" s="459"/>
      <c r="H602" s="459"/>
      <c r="I602" s="459"/>
      <c r="J602" s="459"/>
      <c r="K602" s="459"/>
      <c r="L602" s="160"/>
      <c r="M602" s="160"/>
      <c r="N602" s="160"/>
      <c r="O602" s="160"/>
      <c r="P602" s="160"/>
      <c r="Q602" s="160"/>
      <c r="R602" s="160"/>
      <c r="S602" s="160"/>
      <c r="T602" s="160"/>
      <c r="U602" s="160"/>
      <c r="V602" s="160"/>
      <c r="W602" s="160"/>
    </row>
    <row r="603" ht="9" customHeight="1" hidden="1">
      <c r="A603" s="459"/>
      <c r="B603" s="459"/>
      <c r="C603" s="459"/>
      <c r="D603" s="459"/>
      <c r="E603" s="459"/>
      <c r="F603" s="459"/>
      <c r="G603" s="459"/>
      <c r="H603" s="459"/>
      <c r="I603" s="459"/>
      <c r="J603" s="459"/>
      <c r="K603" s="459"/>
      <c r="L603" s="160"/>
      <c r="M603" s="160"/>
      <c r="N603" s="160"/>
      <c r="O603" s="160"/>
      <c r="P603" s="160"/>
      <c r="Q603" s="160"/>
      <c r="R603" s="160"/>
      <c r="S603" s="160"/>
      <c r="T603" s="160"/>
      <c r="U603" s="160"/>
      <c r="V603" s="160"/>
      <c r="W603" s="160"/>
    </row>
    <row r="604" ht="9" customHeight="1" hidden="1">
      <c r="A604" s="459"/>
      <c r="B604" s="459"/>
      <c r="C604" s="459"/>
      <c r="D604" s="459"/>
      <c r="E604" s="459"/>
      <c r="F604" s="459"/>
      <c r="G604" s="459"/>
      <c r="H604" s="459"/>
      <c r="I604" s="459"/>
      <c r="J604" s="459"/>
      <c r="K604" s="459"/>
      <c r="L604" s="160"/>
      <c r="M604" s="160"/>
      <c r="N604" s="160"/>
      <c r="O604" s="160"/>
      <c r="P604" s="160"/>
      <c r="Q604" s="160"/>
      <c r="R604" s="160"/>
      <c r="S604" s="160"/>
      <c r="T604" s="160"/>
      <c r="U604" s="160"/>
      <c r="V604" s="160"/>
      <c r="W604" s="160"/>
    </row>
    <row r="605" ht="9" customHeight="1" hidden="1">
      <c r="A605" s="459"/>
      <c r="B605" s="459"/>
      <c r="C605" s="459"/>
      <c r="D605" s="459"/>
      <c r="E605" s="459"/>
      <c r="F605" s="459"/>
      <c r="G605" s="459"/>
      <c r="H605" s="459"/>
      <c r="I605" s="459"/>
      <c r="J605" s="459"/>
      <c r="K605" s="459"/>
      <c r="L605" s="160"/>
      <c r="M605" s="160"/>
      <c r="N605" s="160"/>
      <c r="O605" s="160"/>
      <c r="P605" s="160"/>
      <c r="Q605" s="160"/>
      <c r="R605" s="160"/>
      <c r="S605" s="160"/>
      <c r="T605" s="160"/>
      <c r="U605" s="160"/>
      <c r="V605" s="160"/>
      <c r="W605" s="160"/>
    </row>
    <row r="606" ht="9" customHeight="1" hidden="1">
      <c r="A606" s="459"/>
      <c r="B606" s="459"/>
      <c r="C606" s="459"/>
      <c r="D606" s="459"/>
      <c r="E606" s="459"/>
      <c r="F606" s="459"/>
      <c r="G606" s="459"/>
      <c r="H606" s="459"/>
      <c r="I606" s="459"/>
      <c r="J606" s="459"/>
      <c r="K606" s="459"/>
      <c r="L606" s="160"/>
      <c r="M606" s="160"/>
      <c r="N606" s="160"/>
      <c r="O606" s="160"/>
      <c r="P606" s="160"/>
      <c r="Q606" s="160"/>
      <c r="R606" s="160"/>
      <c r="S606" s="160"/>
      <c r="T606" s="160"/>
      <c r="U606" s="160"/>
      <c r="V606" s="160"/>
      <c r="W606" s="160"/>
    </row>
    <row r="607" ht="9" customHeight="1" hidden="1">
      <c r="A607" s="459"/>
      <c r="B607" s="459"/>
      <c r="C607" s="459"/>
      <c r="D607" s="459"/>
      <c r="E607" s="459"/>
      <c r="F607" s="459"/>
      <c r="G607" s="459"/>
      <c r="H607" s="459"/>
      <c r="I607" s="459"/>
      <c r="J607" s="459"/>
      <c r="K607" s="459"/>
      <c r="L607" s="160"/>
      <c r="M607" s="160"/>
      <c r="N607" s="160"/>
      <c r="O607" s="160"/>
      <c r="P607" s="160"/>
      <c r="Q607" s="160"/>
      <c r="R607" s="160"/>
      <c r="S607" s="160"/>
      <c r="T607" s="160"/>
      <c r="U607" s="160"/>
      <c r="V607" s="160"/>
      <c r="W607" s="160"/>
    </row>
    <row r="608" ht="9" customHeight="1" hidden="1">
      <c r="A608" s="459"/>
      <c r="B608" s="459"/>
      <c r="C608" s="459"/>
      <c r="D608" s="459"/>
      <c r="E608" s="459"/>
      <c r="F608" s="459"/>
      <c r="G608" s="459"/>
      <c r="H608" s="459"/>
      <c r="I608" s="459"/>
      <c r="J608" s="459"/>
      <c r="K608" s="459"/>
      <c r="L608" s="160"/>
      <c r="M608" s="160"/>
      <c r="N608" s="160"/>
      <c r="O608" s="160"/>
      <c r="P608" s="160"/>
      <c r="Q608" s="160"/>
      <c r="R608" s="160"/>
      <c r="S608" s="160"/>
      <c r="T608" s="160"/>
      <c r="U608" s="160"/>
      <c r="V608" s="160"/>
      <c r="W608" s="160"/>
    </row>
    <row r="609" ht="9" customHeight="1" hidden="1">
      <c r="A609" s="459"/>
      <c r="B609" s="459"/>
      <c r="C609" s="459"/>
      <c r="D609" s="459"/>
      <c r="E609" s="459"/>
      <c r="F609" s="459"/>
      <c r="G609" s="459"/>
      <c r="H609" s="459"/>
      <c r="I609" s="459"/>
      <c r="J609" s="459"/>
      <c r="K609" s="459"/>
      <c r="L609" s="160"/>
      <c r="M609" s="160"/>
      <c r="N609" s="160"/>
      <c r="O609" s="160"/>
      <c r="P609" s="160"/>
      <c r="Q609" s="160"/>
      <c r="R609" s="160"/>
      <c r="S609" s="160"/>
      <c r="T609" s="160"/>
      <c r="U609" s="160"/>
      <c r="V609" s="160"/>
      <c r="W609" s="160"/>
    </row>
    <row r="610" ht="9" customHeight="1" hidden="1">
      <c r="A610" s="459"/>
      <c r="B610" s="459"/>
      <c r="C610" s="459"/>
      <c r="D610" s="459"/>
      <c r="E610" s="459"/>
      <c r="F610" s="459"/>
      <c r="G610" s="459"/>
      <c r="H610" s="459"/>
      <c r="I610" s="459"/>
      <c r="J610" s="459"/>
      <c r="K610" s="459"/>
      <c r="L610" s="160"/>
      <c r="M610" s="160"/>
      <c r="N610" s="160"/>
      <c r="O610" s="160"/>
      <c r="P610" s="160"/>
      <c r="Q610" s="160"/>
      <c r="R610" s="160"/>
      <c r="S610" s="160"/>
      <c r="T610" s="160"/>
      <c r="U610" s="160"/>
      <c r="V610" s="160"/>
      <c r="W610" s="160"/>
    </row>
    <row r="611" ht="9" customHeight="1" hidden="1">
      <c r="A611" s="459"/>
      <c r="B611" s="459"/>
      <c r="C611" s="459"/>
      <c r="D611" s="459"/>
      <c r="E611" s="459"/>
      <c r="F611" s="459"/>
      <c r="G611" s="459"/>
      <c r="H611" s="459"/>
      <c r="I611" s="459"/>
      <c r="J611" s="459"/>
      <c r="K611" s="459"/>
      <c r="L611" s="160"/>
      <c r="M611" s="160"/>
      <c r="N611" s="160"/>
      <c r="O611" s="160"/>
      <c r="P611" s="160"/>
      <c r="Q611" s="160"/>
      <c r="R611" s="160"/>
      <c r="S611" s="160"/>
      <c r="T611" s="160"/>
      <c r="U611" s="160"/>
      <c r="V611" s="160"/>
      <c r="W611" s="160"/>
    </row>
    <row r="612" ht="9" customHeight="1" hidden="1">
      <c r="A612" s="459"/>
      <c r="B612" s="459"/>
      <c r="C612" s="459"/>
      <c r="D612" s="459"/>
      <c r="E612" s="459"/>
      <c r="F612" s="459"/>
      <c r="G612" s="459"/>
      <c r="H612" s="459"/>
      <c r="I612" s="459"/>
      <c r="J612" s="459"/>
      <c r="K612" s="459"/>
      <c r="L612" s="160"/>
      <c r="M612" s="160"/>
      <c r="N612" s="160"/>
      <c r="O612" s="160"/>
      <c r="P612" s="160"/>
      <c r="Q612" s="160"/>
      <c r="R612" s="160"/>
      <c r="S612" s="160"/>
      <c r="T612" s="160"/>
      <c r="U612" s="160"/>
      <c r="V612" s="160"/>
      <c r="W612" s="160"/>
    </row>
    <row r="613" ht="9" customHeight="1" hidden="1">
      <c r="A613" s="459"/>
      <c r="B613" s="459"/>
      <c r="C613" s="459"/>
      <c r="D613" s="459"/>
      <c r="E613" s="459"/>
      <c r="F613" s="459"/>
      <c r="G613" s="459"/>
      <c r="H613" s="459"/>
      <c r="I613" s="459"/>
      <c r="J613" s="459"/>
      <c r="K613" s="459"/>
      <c r="L613" s="160"/>
      <c r="M613" s="160"/>
      <c r="N613" s="160"/>
      <c r="O613" s="160"/>
      <c r="P613" s="160"/>
      <c r="Q613" s="160"/>
      <c r="R613" s="160"/>
      <c r="S613" s="160"/>
      <c r="T613" s="160"/>
      <c r="U613" s="160"/>
      <c r="V613" s="160"/>
      <c r="W613" s="160"/>
    </row>
    <row r="614" ht="9" customHeight="1" hidden="1">
      <c r="A614" s="459"/>
      <c r="B614" s="459"/>
      <c r="C614" s="459"/>
      <c r="D614" s="459"/>
      <c r="E614" s="459"/>
      <c r="F614" s="459"/>
      <c r="G614" s="459"/>
      <c r="H614" s="459"/>
      <c r="I614" s="459"/>
      <c r="J614" s="459"/>
      <c r="K614" s="459"/>
      <c r="L614" s="160"/>
      <c r="M614" s="160"/>
      <c r="N614" s="160"/>
      <c r="O614" s="160"/>
      <c r="P614" s="160"/>
      <c r="Q614" s="160"/>
      <c r="R614" s="160"/>
      <c r="S614" s="160"/>
      <c r="T614" s="160"/>
      <c r="U614" s="160"/>
      <c r="V614" s="160"/>
      <c r="W614" s="160"/>
    </row>
    <row r="615" ht="9" customHeight="1" hidden="1">
      <c r="A615" s="459"/>
      <c r="B615" s="459"/>
      <c r="C615" s="459"/>
      <c r="D615" s="459"/>
      <c r="E615" s="459"/>
      <c r="F615" s="459"/>
      <c r="G615" s="459"/>
      <c r="H615" s="459"/>
      <c r="I615" s="459"/>
      <c r="J615" s="459"/>
      <c r="K615" s="459"/>
      <c r="L615" s="160"/>
      <c r="M615" s="160"/>
      <c r="N615" s="160"/>
      <c r="O615" s="160"/>
      <c r="P615" s="160"/>
      <c r="Q615" s="160"/>
      <c r="R615" s="160"/>
      <c r="S615" s="160"/>
      <c r="T615" s="160"/>
      <c r="U615" s="160"/>
      <c r="V615" s="160"/>
      <c r="W615" s="160"/>
    </row>
    <row r="616" ht="9" customHeight="1" hidden="1">
      <c r="A616" s="459"/>
      <c r="B616" s="459"/>
      <c r="C616" s="459"/>
      <c r="D616" s="459"/>
      <c r="E616" s="459"/>
      <c r="F616" s="459"/>
      <c r="G616" s="459"/>
      <c r="H616" s="459"/>
      <c r="I616" s="459"/>
      <c r="J616" s="459"/>
      <c r="K616" s="459"/>
      <c r="L616" s="160"/>
      <c r="M616" s="160"/>
      <c r="N616" s="160"/>
      <c r="O616" s="160"/>
      <c r="P616" s="160"/>
      <c r="Q616" s="160"/>
      <c r="R616" s="160"/>
      <c r="S616" s="160"/>
      <c r="T616" s="160"/>
      <c r="U616" s="160"/>
      <c r="V616" s="160"/>
      <c r="W616" s="160"/>
    </row>
    <row r="617" ht="9" customHeight="1" hidden="1">
      <c r="A617" s="459"/>
      <c r="B617" s="459"/>
      <c r="C617" s="459"/>
      <c r="D617" s="459"/>
      <c r="E617" s="459"/>
      <c r="F617" s="459"/>
      <c r="G617" s="459"/>
      <c r="H617" s="459"/>
      <c r="I617" s="459"/>
      <c r="J617" s="459"/>
      <c r="K617" s="459"/>
      <c r="L617" s="160"/>
      <c r="M617" s="160"/>
      <c r="N617" s="160"/>
      <c r="O617" s="160"/>
      <c r="P617" s="160"/>
      <c r="Q617" s="160"/>
      <c r="R617" s="160"/>
      <c r="S617" s="160"/>
      <c r="T617" s="160"/>
      <c r="U617" s="160"/>
      <c r="V617" s="160"/>
      <c r="W617" s="160"/>
    </row>
    <row r="618" ht="9" customHeight="1" hidden="1">
      <c r="A618" s="459"/>
      <c r="B618" s="459"/>
      <c r="C618" s="459"/>
      <c r="D618" s="459"/>
      <c r="E618" s="459"/>
      <c r="F618" s="459"/>
      <c r="G618" s="459"/>
      <c r="H618" s="459"/>
      <c r="I618" s="459"/>
      <c r="J618" s="459"/>
      <c r="K618" s="459"/>
      <c r="L618" s="160"/>
      <c r="M618" s="160"/>
      <c r="N618" s="160"/>
      <c r="O618" s="160"/>
      <c r="P618" s="160"/>
      <c r="Q618" s="160"/>
      <c r="R618" s="160"/>
      <c r="S618" s="160"/>
      <c r="T618" s="160"/>
      <c r="U618" s="160"/>
      <c r="V618" s="160"/>
      <c r="W618" s="160"/>
    </row>
    <row r="619" ht="9" customHeight="1" hidden="1">
      <c r="A619" s="459"/>
      <c r="B619" s="459"/>
      <c r="C619" s="459"/>
      <c r="D619" s="459"/>
      <c r="E619" s="459"/>
      <c r="F619" s="459"/>
      <c r="G619" s="459"/>
      <c r="H619" s="459"/>
      <c r="I619" s="459"/>
      <c r="J619" s="459"/>
      <c r="K619" s="459"/>
      <c r="L619" s="160"/>
      <c r="M619" s="160"/>
      <c r="N619" s="160"/>
      <c r="O619" s="160"/>
      <c r="P619" s="160"/>
      <c r="Q619" s="160"/>
      <c r="R619" s="160"/>
      <c r="S619" s="160"/>
      <c r="T619" s="160"/>
      <c r="U619" s="160"/>
      <c r="V619" s="160"/>
      <c r="W619" s="160"/>
    </row>
    <row r="620" ht="9" customHeight="1" hidden="1">
      <c r="A620" s="459"/>
      <c r="B620" s="459"/>
      <c r="C620" s="459"/>
      <c r="D620" s="459"/>
      <c r="E620" s="459"/>
      <c r="F620" s="459"/>
      <c r="G620" s="459"/>
      <c r="H620" s="459"/>
      <c r="I620" s="459"/>
      <c r="J620" s="459"/>
      <c r="K620" s="459"/>
      <c r="L620" s="160"/>
      <c r="M620" s="160"/>
      <c r="N620" s="160"/>
      <c r="O620" s="160"/>
      <c r="P620" s="160"/>
      <c r="Q620" s="160"/>
      <c r="R620" s="160"/>
      <c r="S620" s="160"/>
      <c r="T620" s="160"/>
      <c r="U620" s="160"/>
      <c r="V620" s="160"/>
      <c r="W620" s="160"/>
    </row>
    <row r="621" ht="9" customHeight="1" hidden="1">
      <c r="A621" s="459"/>
      <c r="B621" s="459"/>
      <c r="C621" s="459"/>
      <c r="D621" s="459"/>
      <c r="E621" s="459"/>
      <c r="F621" s="459"/>
      <c r="G621" s="459"/>
      <c r="H621" s="459"/>
      <c r="I621" s="459"/>
      <c r="J621" s="459"/>
      <c r="K621" s="459"/>
      <c r="L621" s="160"/>
      <c r="M621" s="160"/>
      <c r="N621" s="160"/>
      <c r="O621" s="160"/>
      <c r="P621" s="160"/>
      <c r="Q621" s="160"/>
      <c r="R621" s="160"/>
      <c r="S621" s="160"/>
      <c r="T621" s="160"/>
      <c r="U621" s="160"/>
      <c r="V621" s="160"/>
      <c r="W621" s="160"/>
    </row>
    <row r="622" ht="9" customHeight="1" hidden="1">
      <c r="A622" s="459"/>
      <c r="B622" s="459"/>
      <c r="C622" s="459"/>
      <c r="D622" s="459"/>
      <c r="E622" s="459"/>
      <c r="F622" s="459"/>
      <c r="G622" s="459"/>
      <c r="H622" s="459"/>
      <c r="I622" s="459"/>
      <c r="J622" s="459"/>
      <c r="K622" s="459"/>
      <c r="L622" s="160"/>
      <c r="M622" s="160"/>
      <c r="N622" s="160"/>
      <c r="O622" s="160"/>
      <c r="P622" s="160"/>
      <c r="Q622" s="160"/>
      <c r="R622" s="160"/>
      <c r="S622" s="160"/>
      <c r="T622" s="160"/>
      <c r="U622" s="160"/>
      <c r="V622" s="160"/>
      <c r="W622" s="160"/>
    </row>
    <row r="623" ht="9" customHeight="1" hidden="1">
      <c r="A623" s="459"/>
      <c r="B623" s="459"/>
      <c r="C623" s="459"/>
      <c r="D623" s="459"/>
      <c r="E623" s="459"/>
      <c r="F623" s="459"/>
      <c r="G623" s="459"/>
      <c r="H623" s="459"/>
      <c r="I623" s="459"/>
      <c r="J623" s="459"/>
      <c r="K623" s="459"/>
      <c r="L623" s="160"/>
      <c r="M623" s="160"/>
      <c r="N623" s="160"/>
      <c r="O623" s="160"/>
      <c r="P623" s="160"/>
      <c r="Q623" s="160"/>
      <c r="R623" s="160"/>
      <c r="S623" s="160"/>
      <c r="T623" s="160"/>
      <c r="U623" s="160"/>
      <c r="V623" s="160"/>
      <c r="W623" s="160"/>
    </row>
    <row r="624" ht="9" customHeight="1" hidden="1">
      <c r="A624" s="459"/>
      <c r="B624" s="459"/>
      <c r="C624" s="459"/>
      <c r="D624" s="459"/>
      <c r="E624" s="459"/>
      <c r="F624" s="459"/>
      <c r="G624" s="459"/>
      <c r="H624" s="459"/>
      <c r="I624" s="459"/>
      <c r="J624" s="459"/>
      <c r="K624" s="459"/>
      <c r="L624" s="160"/>
      <c r="M624" s="160"/>
      <c r="N624" s="160"/>
      <c r="O624" s="160"/>
      <c r="P624" s="160"/>
      <c r="Q624" s="160"/>
      <c r="R624" s="160"/>
      <c r="S624" s="160"/>
      <c r="T624" s="160"/>
      <c r="U624" s="160"/>
      <c r="V624" s="160"/>
      <c r="W624" s="160"/>
    </row>
    <row r="625" ht="9" customHeight="1" hidden="1">
      <c r="A625" s="459"/>
      <c r="B625" s="459"/>
      <c r="C625" s="459"/>
      <c r="D625" s="459"/>
      <c r="E625" s="459"/>
      <c r="F625" s="459"/>
      <c r="G625" s="459"/>
      <c r="H625" s="459"/>
      <c r="I625" s="459"/>
      <c r="J625" s="459"/>
      <c r="K625" s="459"/>
      <c r="L625" s="160"/>
      <c r="M625" s="160"/>
      <c r="N625" s="160"/>
      <c r="O625" s="160"/>
      <c r="P625" s="160"/>
      <c r="Q625" s="160"/>
      <c r="R625" s="160"/>
      <c r="S625" s="160"/>
      <c r="T625" s="160"/>
      <c r="U625" s="160"/>
      <c r="V625" s="160"/>
      <c r="W625" s="160"/>
    </row>
    <row r="626" ht="9" customHeight="1" hidden="1">
      <c r="A626" s="459"/>
      <c r="B626" s="459"/>
      <c r="C626" s="459"/>
      <c r="D626" s="459"/>
      <c r="E626" s="459"/>
      <c r="F626" s="459"/>
      <c r="G626" s="459"/>
      <c r="H626" s="459"/>
      <c r="I626" s="459"/>
      <c r="J626" s="459"/>
      <c r="K626" s="459"/>
      <c r="L626" s="160"/>
      <c r="M626" s="160"/>
      <c r="N626" s="160"/>
      <c r="O626" s="160"/>
      <c r="P626" s="160"/>
      <c r="Q626" s="160"/>
      <c r="R626" s="160"/>
      <c r="S626" s="160"/>
      <c r="T626" s="160"/>
      <c r="U626" s="160"/>
      <c r="V626" s="160"/>
      <c r="W626" s="160"/>
    </row>
    <row r="627" ht="9" customHeight="1" hidden="1">
      <c r="A627" s="459"/>
      <c r="B627" s="459"/>
      <c r="C627" s="459"/>
      <c r="D627" s="459"/>
      <c r="E627" s="459"/>
      <c r="F627" s="459"/>
      <c r="G627" s="459"/>
      <c r="H627" s="459"/>
      <c r="I627" s="459"/>
      <c r="J627" s="459"/>
      <c r="K627" s="459"/>
      <c r="L627" s="160"/>
      <c r="M627" s="160"/>
      <c r="N627" s="160"/>
      <c r="O627" s="160"/>
      <c r="P627" s="160"/>
      <c r="Q627" s="160"/>
      <c r="R627" s="160"/>
      <c r="S627" s="160"/>
      <c r="T627" s="160"/>
      <c r="U627" s="160"/>
      <c r="V627" s="160"/>
      <c r="W627" s="160"/>
    </row>
    <row r="628" ht="9" customHeight="1" hidden="1">
      <c r="A628" s="459"/>
      <c r="B628" s="459"/>
      <c r="C628" s="459"/>
      <c r="D628" s="459"/>
      <c r="E628" s="459"/>
      <c r="F628" s="459"/>
      <c r="G628" s="459"/>
      <c r="H628" s="459"/>
      <c r="I628" s="459"/>
      <c r="J628" s="459"/>
      <c r="K628" s="459"/>
      <c r="L628" s="160"/>
      <c r="M628" s="160"/>
      <c r="N628" s="160"/>
      <c r="O628" s="160"/>
      <c r="P628" s="160"/>
      <c r="Q628" s="160"/>
      <c r="R628" s="160"/>
      <c r="S628" s="160"/>
      <c r="T628" s="160"/>
      <c r="U628" s="160"/>
      <c r="V628" s="160"/>
      <c r="W628" s="160"/>
    </row>
    <row r="629" ht="9" customHeight="1" hidden="1">
      <c r="A629" s="459"/>
      <c r="B629" s="459"/>
      <c r="C629" s="459"/>
      <c r="D629" s="459"/>
      <c r="E629" s="459"/>
      <c r="F629" s="459"/>
      <c r="G629" s="459"/>
      <c r="H629" s="459"/>
      <c r="I629" s="459"/>
      <c r="J629" s="459"/>
      <c r="K629" s="459"/>
      <c r="L629" s="160"/>
      <c r="M629" s="160"/>
      <c r="N629" s="160"/>
      <c r="O629" s="160"/>
      <c r="P629" s="160"/>
      <c r="Q629" s="160"/>
      <c r="R629" s="160"/>
      <c r="S629" s="160"/>
      <c r="T629" s="160"/>
      <c r="U629" s="160"/>
      <c r="V629" s="160"/>
      <c r="W629" s="160"/>
    </row>
    <row r="630" ht="9" customHeight="1" hidden="1">
      <c r="A630" s="459"/>
      <c r="B630" s="459"/>
      <c r="C630" s="459"/>
      <c r="D630" s="459"/>
      <c r="E630" s="459"/>
      <c r="F630" s="459"/>
      <c r="G630" s="459"/>
      <c r="H630" s="459"/>
      <c r="I630" s="459"/>
      <c r="J630" s="459"/>
      <c r="K630" s="459"/>
      <c r="L630" s="160"/>
      <c r="M630" s="160"/>
      <c r="N630" s="160"/>
      <c r="O630" s="160"/>
      <c r="P630" s="160"/>
      <c r="Q630" s="160"/>
      <c r="R630" s="160"/>
      <c r="S630" s="160"/>
      <c r="T630" s="160"/>
      <c r="U630" s="160"/>
      <c r="V630" s="160"/>
      <c r="W630" s="160"/>
    </row>
    <row r="631" ht="9" customHeight="1" hidden="1">
      <c r="A631" s="459"/>
      <c r="B631" s="459"/>
      <c r="C631" s="459"/>
      <c r="D631" s="459"/>
      <c r="E631" s="459"/>
      <c r="F631" s="459"/>
      <c r="G631" s="459"/>
      <c r="H631" s="459"/>
      <c r="I631" s="459"/>
      <c r="J631" s="459"/>
      <c r="K631" s="459"/>
      <c r="L631" s="160"/>
      <c r="M631" s="160"/>
      <c r="N631" s="160"/>
      <c r="O631" s="160"/>
      <c r="P631" s="160"/>
      <c r="Q631" s="160"/>
      <c r="R631" s="160"/>
      <c r="S631" s="160"/>
      <c r="T631" s="160"/>
      <c r="U631" s="160"/>
      <c r="V631" s="160"/>
      <c r="W631" s="160"/>
    </row>
    <row r="632" ht="9" customHeight="1" hidden="1">
      <c r="A632" s="459"/>
      <c r="B632" s="459"/>
      <c r="C632" s="459"/>
      <c r="D632" s="459"/>
      <c r="E632" s="459"/>
      <c r="F632" s="459"/>
      <c r="G632" s="459"/>
      <c r="H632" s="459"/>
      <c r="I632" s="459"/>
      <c r="J632" s="459"/>
      <c r="K632" s="459"/>
      <c r="L632" s="160"/>
      <c r="M632" s="160"/>
      <c r="N632" s="160"/>
      <c r="O632" s="160"/>
      <c r="P632" s="160"/>
      <c r="Q632" s="160"/>
      <c r="R632" s="160"/>
      <c r="S632" s="160"/>
      <c r="T632" s="160"/>
      <c r="U632" s="160"/>
      <c r="V632" s="160"/>
      <c r="W632" s="160"/>
    </row>
    <row r="633" ht="9" customHeight="1" hidden="1">
      <c r="A633" s="459"/>
      <c r="B633" s="459"/>
      <c r="C633" s="459"/>
      <c r="D633" s="459"/>
      <c r="E633" s="459"/>
      <c r="F633" s="459"/>
      <c r="G633" s="459"/>
      <c r="H633" s="459"/>
      <c r="I633" s="459"/>
      <c r="J633" s="459"/>
      <c r="K633" s="459"/>
      <c r="L633" s="160"/>
      <c r="M633" s="160"/>
      <c r="N633" s="160"/>
      <c r="O633" s="160"/>
      <c r="P633" s="160"/>
      <c r="Q633" s="160"/>
      <c r="R633" s="160"/>
      <c r="S633" s="160"/>
      <c r="T633" s="160"/>
      <c r="U633" s="160"/>
      <c r="V633" s="160"/>
      <c r="W633" s="160"/>
    </row>
    <row r="634" ht="9" customHeight="1" hidden="1">
      <c r="A634" s="459"/>
      <c r="B634" s="459"/>
      <c r="C634" s="459"/>
      <c r="D634" s="459"/>
      <c r="E634" s="459"/>
      <c r="F634" s="459"/>
      <c r="G634" s="459"/>
      <c r="H634" s="459"/>
      <c r="I634" s="459"/>
      <c r="J634" s="459"/>
      <c r="K634" s="459"/>
      <c r="L634" s="160"/>
      <c r="M634" s="160"/>
      <c r="N634" s="160"/>
      <c r="O634" s="160"/>
      <c r="P634" s="160"/>
      <c r="Q634" s="160"/>
      <c r="R634" s="160"/>
      <c r="S634" s="160"/>
      <c r="T634" s="160"/>
      <c r="U634" s="160"/>
      <c r="V634" s="160"/>
      <c r="W634" s="160"/>
    </row>
    <row r="635" ht="9" customHeight="1" hidden="1">
      <c r="A635" s="459"/>
      <c r="B635" s="459"/>
      <c r="C635" s="459"/>
      <c r="D635" s="459"/>
      <c r="E635" s="459"/>
      <c r="F635" s="459"/>
      <c r="G635" s="459"/>
      <c r="H635" s="459"/>
      <c r="I635" s="459"/>
      <c r="J635" s="459"/>
      <c r="K635" s="459"/>
      <c r="L635" s="160"/>
      <c r="M635" s="160"/>
      <c r="N635" s="160"/>
      <c r="O635" s="160"/>
      <c r="P635" s="160"/>
      <c r="Q635" s="160"/>
      <c r="R635" s="160"/>
      <c r="S635" s="160"/>
      <c r="T635" s="160"/>
      <c r="U635" s="160"/>
      <c r="V635" s="160"/>
      <c r="W635" s="160"/>
    </row>
    <row r="636" ht="9" customHeight="1" hidden="1">
      <c r="A636" s="459"/>
      <c r="B636" s="459"/>
      <c r="C636" s="459"/>
      <c r="D636" s="459"/>
      <c r="E636" s="459"/>
      <c r="F636" s="459"/>
      <c r="G636" s="459"/>
      <c r="H636" s="459"/>
      <c r="I636" s="459"/>
      <c r="J636" s="459"/>
      <c r="K636" s="459"/>
      <c r="L636" s="160"/>
      <c r="M636" s="160"/>
      <c r="N636" s="160"/>
      <c r="O636" s="160"/>
      <c r="P636" s="160"/>
      <c r="Q636" s="160"/>
      <c r="R636" s="160"/>
      <c r="S636" s="160"/>
      <c r="T636" s="160"/>
      <c r="U636" s="160"/>
      <c r="V636" s="160"/>
      <c r="W636" s="160"/>
    </row>
    <row r="637" ht="9" customHeight="1" hidden="1">
      <c r="A637" s="459"/>
      <c r="B637" s="459"/>
      <c r="C637" s="459"/>
      <c r="D637" s="459"/>
      <c r="E637" s="459"/>
      <c r="F637" s="459"/>
      <c r="G637" s="459"/>
      <c r="H637" s="459"/>
      <c r="I637" s="459"/>
      <c r="J637" s="459"/>
      <c r="K637" s="459"/>
      <c r="L637" s="160"/>
      <c r="M637" s="160"/>
      <c r="N637" s="160"/>
      <c r="O637" s="160"/>
      <c r="P637" s="160"/>
      <c r="Q637" s="160"/>
      <c r="R637" s="160"/>
      <c r="S637" s="160"/>
      <c r="T637" s="160"/>
      <c r="U637" s="160"/>
      <c r="V637" s="160"/>
      <c r="W637" s="160"/>
    </row>
    <row r="638" ht="9" customHeight="1" hidden="1">
      <c r="A638" s="459"/>
      <c r="B638" s="459"/>
      <c r="C638" s="459"/>
      <c r="D638" s="459"/>
      <c r="E638" s="459"/>
      <c r="F638" s="459"/>
      <c r="G638" s="459"/>
      <c r="H638" s="459"/>
      <c r="I638" s="459"/>
      <c r="J638" s="459"/>
      <c r="K638" s="459"/>
      <c r="L638" s="160"/>
      <c r="M638" s="160"/>
      <c r="N638" s="160"/>
      <c r="O638" s="160"/>
      <c r="P638" s="160"/>
      <c r="Q638" s="160"/>
      <c r="R638" s="160"/>
      <c r="S638" s="160"/>
      <c r="T638" s="160"/>
      <c r="U638" s="160"/>
      <c r="V638" s="160"/>
      <c r="W638" s="160"/>
    </row>
    <row r="639" ht="9" customHeight="1" hidden="1">
      <c r="A639" s="459"/>
      <c r="B639" s="459"/>
      <c r="C639" s="459"/>
      <c r="D639" s="459"/>
      <c r="E639" s="459"/>
      <c r="F639" s="459"/>
      <c r="G639" s="459"/>
      <c r="H639" s="459"/>
      <c r="I639" s="459"/>
      <c r="J639" s="459"/>
      <c r="K639" s="459"/>
      <c r="L639" s="160"/>
      <c r="M639" s="160"/>
      <c r="N639" s="160"/>
      <c r="O639" s="160"/>
      <c r="P639" s="160"/>
      <c r="Q639" s="160"/>
      <c r="R639" s="160"/>
      <c r="S639" s="160"/>
      <c r="T639" s="160"/>
      <c r="U639" s="160"/>
      <c r="V639" s="160"/>
      <c r="W639" s="160"/>
    </row>
    <row r="640" ht="9" customHeight="1" hidden="1">
      <c r="A640" s="459"/>
      <c r="B640" s="459"/>
      <c r="C640" s="459"/>
      <c r="D640" s="459"/>
      <c r="E640" s="459"/>
      <c r="F640" s="459"/>
      <c r="G640" s="459"/>
      <c r="H640" s="459"/>
      <c r="I640" s="459"/>
      <c r="J640" s="459"/>
      <c r="K640" s="459"/>
      <c r="L640" s="160"/>
      <c r="M640" s="160"/>
      <c r="N640" s="160"/>
      <c r="O640" s="160"/>
      <c r="P640" s="160"/>
      <c r="Q640" s="160"/>
      <c r="R640" s="160"/>
      <c r="S640" s="160"/>
      <c r="T640" s="160"/>
      <c r="U640" s="160"/>
      <c r="V640" s="160"/>
      <c r="W640" s="160"/>
    </row>
    <row r="641" ht="9" customHeight="1" hidden="1">
      <c r="A641" s="459"/>
      <c r="B641" s="459"/>
      <c r="C641" s="459"/>
      <c r="D641" s="459"/>
      <c r="E641" s="459"/>
      <c r="F641" s="459"/>
      <c r="G641" s="459"/>
      <c r="H641" s="459"/>
      <c r="I641" s="459"/>
      <c r="J641" s="459"/>
      <c r="K641" s="459"/>
      <c r="L641" s="160"/>
      <c r="M641" s="160"/>
      <c r="N641" s="160"/>
      <c r="O641" s="160"/>
      <c r="P641" s="160"/>
      <c r="Q641" s="160"/>
      <c r="R641" s="160"/>
      <c r="S641" s="160"/>
      <c r="T641" s="160"/>
      <c r="U641" s="160"/>
      <c r="V641" s="160"/>
      <c r="W641" s="160"/>
    </row>
    <row r="642" ht="9" customHeight="1" hidden="1">
      <c r="A642" s="459"/>
      <c r="B642" s="459"/>
      <c r="C642" s="459"/>
      <c r="D642" s="459"/>
      <c r="E642" s="459"/>
      <c r="F642" s="459"/>
      <c r="G642" s="459"/>
      <c r="H642" s="459"/>
      <c r="I642" s="459"/>
      <c r="J642" s="459"/>
      <c r="K642" s="459"/>
      <c r="L642" s="160"/>
      <c r="M642" s="160"/>
      <c r="N642" s="160"/>
      <c r="O642" s="160"/>
      <c r="P642" s="160"/>
      <c r="Q642" s="160"/>
      <c r="R642" s="160"/>
      <c r="S642" s="160"/>
      <c r="T642" s="160"/>
      <c r="U642" s="160"/>
      <c r="V642" s="160"/>
      <c r="W642" s="160"/>
    </row>
    <row r="643" ht="9" customHeight="1" hidden="1">
      <c r="A643" s="459"/>
      <c r="B643" s="459"/>
      <c r="C643" s="459"/>
      <c r="D643" s="459"/>
      <c r="E643" s="459"/>
      <c r="F643" s="459"/>
      <c r="G643" s="459"/>
      <c r="H643" s="459"/>
      <c r="I643" s="459"/>
      <c r="J643" s="459"/>
      <c r="K643" s="459"/>
      <c r="L643" s="160"/>
      <c r="M643" s="160"/>
      <c r="N643" s="160"/>
      <c r="O643" s="160"/>
      <c r="P643" s="160"/>
      <c r="Q643" s="160"/>
      <c r="R643" s="160"/>
      <c r="S643" s="160"/>
      <c r="T643" s="160"/>
      <c r="U643" s="160"/>
      <c r="V643" s="160"/>
      <c r="W643" s="160"/>
    </row>
    <row r="644" ht="9" customHeight="1" hidden="1">
      <c r="A644" s="459"/>
      <c r="B644" s="459"/>
      <c r="C644" s="459"/>
      <c r="D644" s="459"/>
      <c r="E644" s="459"/>
      <c r="F644" s="459"/>
      <c r="G644" s="459"/>
      <c r="H644" s="459"/>
      <c r="I644" s="459"/>
      <c r="J644" s="459"/>
      <c r="K644" s="459"/>
      <c r="L644" s="160"/>
      <c r="M644" s="160"/>
      <c r="N644" s="160"/>
      <c r="O644" s="160"/>
      <c r="P644" s="160"/>
      <c r="Q644" s="160"/>
      <c r="R644" s="160"/>
      <c r="S644" s="160"/>
      <c r="T644" s="160"/>
      <c r="U644" s="160"/>
      <c r="V644" s="160"/>
      <c r="W644" s="160"/>
    </row>
    <row r="645" ht="9" customHeight="1" hidden="1">
      <c r="A645" s="459"/>
      <c r="B645" s="459"/>
      <c r="C645" s="459"/>
      <c r="D645" s="459"/>
      <c r="E645" s="459"/>
      <c r="F645" s="459"/>
      <c r="G645" s="459"/>
      <c r="H645" s="459"/>
      <c r="I645" s="459"/>
      <c r="J645" s="459"/>
      <c r="K645" s="459"/>
      <c r="L645" s="160"/>
      <c r="M645" s="160"/>
      <c r="N645" s="160"/>
      <c r="O645" s="160"/>
      <c r="P645" s="160"/>
      <c r="Q645" s="160"/>
      <c r="R645" s="160"/>
      <c r="S645" s="160"/>
      <c r="T645" s="160"/>
      <c r="U645" s="160"/>
      <c r="V645" s="160"/>
      <c r="W645" s="160"/>
    </row>
    <row r="646" ht="9" customHeight="1" hidden="1">
      <c r="A646" s="459"/>
      <c r="B646" s="459"/>
      <c r="C646" s="459"/>
      <c r="D646" s="459"/>
      <c r="E646" s="459"/>
      <c r="F646" s="459"/>
      <c r="G646" s="459"/>
      <c r="H646" s="459"/>
      <c r="I646" s="459"/>
      <c r="J646" s="459"/>
      <c r="K646" s="459"/>
      <c r="L646" s="160"/>
      <c r="M646" s="160"/>
      <c r="N646" s="160"/>
      <c r="O646" s="160"/>
      <c r="P646" s="160"/>
      <c r="Q646" s="160"/>
      <c r="R646" s="160"/>
      <c r="S646" s="160"/>
      <c r="T646" s="160"/>
      <c r="U646" s="160"/>
      <c r="V646" s="160"/>
      <c r="W646" s="160"/>
    </row>
    <row r="647" ht="9" customHeight="1" hidden="1">
      <c r="A647" s="459"/>
      <c r="B647" s="459"/>
      <c r="C647" s="459"/>
      <c r="D647" s="459"/>
      <c r="E647" s="459"/>
      <c r="F647" s="459"/>
      <c r="G647" s="459"/>
      <c r="H647" s="459"/>
      <c r="I647" s="459"/>
      <c r="J647" s="459"/>
      <c r="K647" s="459"/>
      <c r="L647" s="160"/>
      <c r="M647" s="160"/>
      <c r="N647" s="160"/>
      <c r="O647" s="160"/>
      <c r="P647" s="160"/>
      <c r="Q647" s="160"/>
      <c r="R647" s="160"/>
      <c r="S647" s="160"/>
      <c r="T647" s="160"/>
      <c r="U647" s="160"/>
      <c r="V647" s="160"/>
      <c r="W647" s="160"/>
    </row>
    <row r="648" ht="9" customHeight="1" hidden="1">
      <c r="A648" s="459"/>
      <c r="B648" s="459"/>
      <c r="C648" s="459"/>
      <c r="D648" s="459"/>
      <c r="E648" s="459"/>
      <c r="F648" s="459"/>
      <c r="G648" s="459"/>
      <c r="H648" s="459"/>
      <c r="I648" s="459"/>
      <c r="J648" s="459"/>
      <c r="K648" s="459"/>
      <c r="L648" s="160"/>
      <c r="M648" s="160"/>
      <c r="N648" s="160"/>
      <c r="O648" s="160"/>
      <c r="P648" s="160"/>
      <c r="Q648" s="160"/>
      <c r="R648" s="160"/>
      <c r="S648" s="160"/>
      <c r="T648" s="160"/>
      <c r="U648" s="160"/>
      <c r="V648" s="160"/>
      <c r="W648" s="160"/>
    </row>
    <row r="649" ht="9" customHeight="1" hidden="1">
      <c r="A649" s="459"/>
      <c r="B649" s="459"/>
      <c r="C649" s="459"/>
      <c r="D649" s="459"/>
      <c r="E649" s="459"/>
      <c r="F649" s="459"/>
      <c r="G649" s="459"/>
      <c r="H649" s="459"/>
      <c r="I649" s="459"/>
      <c r="J649" s="459"/>
      <c r="K649" s="459"/>
      <c r="L649" s="160"/>
      <c r="M649" s="160"/>
      <c r="N649" s="160"/>
      <c r="O649" s="160"/>
      <c r="P649" s="160"/>
      <c r="Q649" s="160"/>
      <c r="R649" s="160"/>
      <c r="S649" s="160"/>
      <c r="T649" s="160"/>
      <c r="U649" s="160"/>
      <c r="V649" s="160"/>
      <c r="W649" s="160"/>
    </row>
    <row r="650" ht="9" customHeight="1" hidden="1">
      <c r="A650" s="459"/>
      <c r="B650" s="459"/>
      <c r="C650" s="459"/>
      <c r="D650" s="459"/>
      <c r="E650" s="459"/>
      <c r="F650" s="459"/>
      <c r="G650" s="459"/>
      <c r="H650" s="459"/>
      <c r="I650" s="459"/>
      <c r="J650" s="459"/>
      <c r="K650" s="459"/>
      <c r="L650" s="160"/>
      <c r="M650" s="160"/>
      <c r="N650" s="160"/>
      <c r="O650" s="160"/>
      <c r="P650" s="160"/>
      <c r="Q650" s="160"/>
      <c r="R650" s="160"/>
      <c r="S650" s="160"/>
      <c r="T650" s="160"/>
      <c r="U650" s="160"/>
      <c r="V650" s="160"/>
      <c r="W650" s="160"/>
    </row>
    <row r="651" ht="9" customHeight="1" hidden="1">
      <c r="A651" s="459"/>
      <c r="B651" s="459"/>
      <c r="C651" s="459"/>
      <c r="D651" s="459"/>
      <c r="E651" s="459"/>
      <c r="F651" s="459"/>
      <c r="G651" s="459"/>
      <c r="H651" s="459"/>
      <c r="I651" s="459"/>
      <c r="J651" s="459"/>
      <c r="K651" s="459"/>
      <c r="L651" s="160"/>
      <c r="M651" s="160"/>
      <c r="N651" s="160"/>
      <c r="O651" s="160"/>
      <c r="P651" s="160"/>
      <c r="Q651" s="160"/>
      <c r="R651" s="160"/>
      <c r="S651" s="160"/>
      <c r="T651" s="160"/>
      <c r="U651" s="160"/>
      <c r="V651" s="160"/>
      <c r="W651" s="160"/>
    </row>
    <row r="652" ht="9" customHeight="1" hidden="1">
      <c r="A652" s="459"/>
      <c r="B652" s="459"/>
      <c r="C652" s="459"/>
      <c r="D652" s="459"/>
      <c r="E652" s="459"/>
      <c r="F652" s="459"/>
      <c r="G652" s="459"/>
      <c r="H652" s="459"/>
      <c r="I652" s="459"/>
      <c r="J652" s="459"/>
      <c r="K652" s="459"/>
      <c r="L652" s="160"/>
      <c r="M652" s="160"/>
      <c r="N652" s="160"/>
      <c r="O652" s="160"/>
      <c r="P652" s="160"/>
      <c r="Q652" s="160"/>
      <c r="R652" s="160"/>
      <c r="S652" s="160"/>
      <c r="T652" s="160"/>
      <c r="U652" s="160"/>
      <c r="V652" s="160"/>
      <c r="W652" s="160"/>
    </row>
    <row r="653" ht="9" customHeight="1" hidden="1">
      <c r="A653" s="459"/>
      <c r="B653" s="459"/>
      <c r="C653" s="459"/>
      <c r="D653" s="459"/>
      <c r="E653" s="459"/>
      <c r="F653" s="459"/>
      <c r="G653" s="459"/>
      <c r="H653" s="459"/>
      <c r="I653" s="459"/>
      <c r="J653" s="459"/>
      <c r="K653" s="459"/>
      <c r="L653" s="160"/>
      <c r="M653" s="160"/>
      <c r="N653" s="160"/>
      <c r="O653" s="160"/>
      <c r="P653" s="160"/>
      <c r="Q653" s="160"/>
      <c r="R653" s="160"/>
      <c r="S653" s="160"/>
      <c r="T653" s="160"/>
      <c r="U653" s="160"/>
      <c r="V653" s="160"/>
      <c r="W653" s="160"/>
    </row>
    <row r="654" ht="9" customHeight="1" hidden="1">
      <c r="A654" s="459"/>
      <c r="B654" s="459"/>
      <c r="C654" s="459"/>
      <c r="D654" s="459"/>
      <c r="E654" s="459"/>
      <c r="F654" s="459"/>
      <c r="G654" s="459"/>
      <c r="H654" s="459"/>
      <c r="I654" s="459"/>
      <c r="J654" s="459"/>
      <c r="K654" s="459"/>
      <c r="L654" s="160"/>
      <c r="M654" s="160"/>
      <c r="N654" s="160"/>
      <c r="O654" s="160"/>
      <c r="P654" s="160"/>
      <c r="Q654" s="160"/>
      <c r="R654" s="160"/>
      <c r="S654" s="160"/>
      <c r="T654" s="160"/>
      <c r="U654" s="160"/>
      <c r="V654" s="160"/>
      <c r="W654" s="160"/>
    </row>
    <row r="655" ht="9" customHeight="1" hidden="1">
      <c r="A655" s="459"/>
      <c r="B655" s="459"/>
      <c r="C655" s="459"/>
      <c r="D655" s="459"/>
      <c r="E655" s="459"/>
      <c r="F655" s="459"/>
      <c r="G655" s="459"/>
      <c r="H655" s="459"/>
      <c r="I655" s="459"/>
      <c r="J655" s="459"/>
      <c r="K655" s="459"/>
      <c r="L655" s="160"/>
      <c r="M655" s="160"/>
      <c r="N655" s="160"/>
      <c r="O655" s="160"/>
      <c r="P655" s="160"/>
      <c r="Q655" s="160"/>
      <c r="R655" s="160"/>
      <c r="S655" s="160"/>
      <c r="T655" s="160"/>
      <c r="U655" s="160"/>
      <c r="V655" s="160"/>
      <c r="W655" s="160"/>
    </row>
    <row r="656" ht="9" customHeight="1" hidden="1">
      <c r="A656" s="459"/>
      <c r="B656" s="459"/>
      <c r="C656" s="459"/>
      <c r="D656" s="459"/>
      <c r="E656" s="459"/>
      <c r="F656" s="459"/>
      <c r="G656" s="459"/>
      <c r="H656" s="459"/>
      <c r="I656" s="459"/>
      <c r="J656" s="459"/>
      <c r="K656" s="459"/>
      <c r="L656" s="160"/>
      <c r="M656" s="160"/>
      <c r="N656" s="160"/>
      <c r="O656" s="160"/>
      <c r="P656" s="160"/>
      <c r="Q656" s="160"/>
      <c r="R656" s="160"/>
      <c r="S656" s="160"/>
      <c r="T656" s="160"/>
      <c r="U656" s="160"/>
      <c r="V656" s="160"/>
      <c r="W656" s="160"/>
    </row>
    <row r="657" ht="9" customHeight="1" hidden="1">
      <c r="A657" s="459"/>
      <c r="B657" s="459"/>
      <c r="C657" s="459"/>
      <c r="D657" s="459"/>
      <c r="E657" s="459"/>
      <c r="F657" s="459"/>
      <c r="G657" s="459"/>
      <c r="H657" s="459"/>
      <c r="I657" s="459"/>
      <c r="J657" s="459"/>
      <c r="K657" s="459"/>
      <c r="L657" s="160"/>
      <c r="M657" s="160"/>
      <c r="N657" s="160"/>
      <c r="O657" s="160"/>
      <c r="P657" s="160"/>
      <c r="Q657" s="160"/>
      <c r="R657" s="160"/>
      <c r="S657" s="160"/>
      <c r="T657" s="160"/>
      <c r="U657" s="160"/>
      <c r="V657" s="160"/>
      <c r="W657" s="160"/>
    </row>
    <row r="658" ht="9" customHeight="1" hidden="1">
      <c r="A658" s="459"/>
      <c r="B658" s="459"/>
      <c r="C658" s="459"/>
      <c r="D658" s="459"/>
      <c r="E658" s="459"/>
      <c r="F658" s="459"/>
      <c r="G658" s="459"/>
      <c r="H658" s="459"/>
      <c r="I658" s="459"/>
      <c r="J658" s="459"/>
      <c r="K658" s="459"/>
      <c r="L658" s="160"/>
      <c r="M658" s="160"/>
      <c r="N658" s="160"/>
      <c r="O658" s="160"/>
      <c r="P658" s="160"/>
      <c r="Q658" s="160"/>
      <c r="R658" s="160"/>
      <c r="S658" s="160"/>
      <c r="T658" s="160"/>
      <c r="U658" s="160"/>
      <c r="V658" s="160"/>
      <c r="W658" s="160"/>
    </row>
    <row r="659" ht="9" customHeight="1" hidden="1">
      <c r="A659" s="459"/>
      <c r="B659" s="459"/>
      <c r="C659" s="459"/>
      <c r="D659" s="459"/>
      <c r="E659" s="459"/>
      <c r="F659" s="459"/>
      <c r="G659" s="459"/>
      <c r="H659" s="459"/>
      <c r="I659" s="459"/>
      <c r="J659" s="459"/>
      <c r="K659" s="459"/>
      <c r="L659" s="160"/>
      <c r="M659" s="160"/>
      <c r="N659" s="160"/>
      <c r="O659" s="160"/>
      <c r="P659" s="160"/>
      <c r="Q659" s="160"/>
      <c r="R659" s="160"/>
      <c r="S659" s="160"/>
      <c r="T659" s="160"/>
      <c r="U659" s="160"/>
      <c r="V659" s="160"/>
      <c r="W659" s="160"/>
    </row>
    <row r="660" ht="9" customHeight="1" hidden="1">
      <c r="A660" s="459"/>
      <c r="B660" s="459"/>
      <c r="C660" s="459"/>
      <c r="D660" s="459"/>
      <c r="E660" s="459"/>
      <c r="F660" s="459"/>
      <c r="G660" s="459"/>
      <c r="H660" s="459"/>
      <c r="I660" s="459"/>
      <c r="J660" s="459"/>
      <c r="K660" s="459"/>
      <c r="L660" s="160"/>
      <c r="M660" s="160"/>
      <c r="N660" s="160"/>
      <c r="O660" s="160"/>
      <c r="P660" s="160"/>
      <c r="Q660" s="160"/>
      <c r="R660" s="160"/>
      <c r="S660" s="160"/>
      <c r="T660" s="160"/>
      <c r="U660" s="160"/>
      <c r="V660" s="160"/>
      <c r="W660" s="160"/>
    </row>
    <row r="661" ht="9" customHeight="1" hidden="1">
      <c r="A661" s="459"/>
      <c r="B661" s="459"/>
      <c r="C661" s="459"/>
      <c r="D661" s="459"/>
      <c r="E661" s="459"/>
      <c r="F661" s="459"/>
      <c r="G661" s="459"/>
      <c r="H661" s="459"/>
      <c r="I661" s="459"/>
      <c r="J661" s="459"/>
      <c r="K661" s="459"/>
      <c r="L661" s="160"/>
      <c r="M661" s="160"/>
      <c r="N661" s="160"/>
      <c r="O661" s="160"/>
      <c r="P661" s="160"/>
      <c r="Q661" s="160"/>
      <c r="R661" s="160"/>
      <c r="S661" s="160"/>
      <c r="T661" s="160"/>
      <c r="U661" s="160"/>
      <c r="V661" s="160"/>
      <c r="W661" s="160"/>
    </row>
    <row r="662" ht="9" customHeight="1" hidden="1">
      <c r="A662" s="459"/>
      <c r="B662" s="459"/>
      <c r="C662" s="459"/>
      <c r="D662" s="459"/>
      <c r="E662" s="459"/>
      <c r="F662" s="459"/>
      <c r="G662" s="459"/>
      <c r="H662" s="459"/>
      <c r="I662" s="459"/>
      <c r="J662" s="459"/>
      <c r="K662" s="459"/>
      <c r="L662" s="160"/>
      <c r="M662" s="160"/>
      <c r="N662" s="160"/>
      <c r="O662" s="160"/>
      <c r="P662" s="160"/>
      <c r="Q662" s="160"/>
      <c r="R662" s="160"/>
      <c r="S662" s="160"/>
      <c r="T662" s="160"/>
      <c r="U662" s="160"/>
      <c r="V662" s="160"/>
      <c r="W662" s="160"/>
    </row>
    <row r="663" ht="9" customHeight="1" hidden="1">
      <c r="A663" s="459"/>
      <c r="B663" s="459"/>
      <c r="C663" s="459"/>
      <c r="D663" s="459"/>
      <c r="E663" s="459"/>
      <c r="F663" s="459"/>
      <c r="G663" s="459"/>
      <c r="H663" s="459"/>
      <c r="I663" s="459"/>
      <c r="J663" s="459"/>
      <c r="K663" s="459"/>
      <c r="L663" s="160"/>
      <c r="M663" s="160"/>
      <c r="N663" s="160"/>
      <c r="O663" s="160"/>
      <c r="P663" s="160"/>
      <c r="Q663" s="160"/>
      <c r="R663" s="160"/>
      <c r="S663" s="160"/>
      <c r="T663" s="160"/>
      <c r="U663" s="160"/>
      <c r="V663" s="160"/>
      <c r="W663" s="160"/>
    </row>
    <row r="664" ht="9" customHeight="1" hidden="1">
      <c r="A664" s="459"/>
      <c r="B664" s="459"/>
      <c r="C664" s="459"/>
      <c r="D664" s="459"/>
      <c r="E664" s="459"/>
      <c r="F664" s="459"/>
      <c r="G664" s="459"/>
      <c r="H664" s="459"/>
      <c r="I664" s="459"/>
      <c r="J664" s="459"/>
      <c r="K664" s="459"/>
      <c r="L664" s="160"/>
      <c r="M664" s="160"/>
      <c r="N664" s="160"/>
      <c r="O664" s="160"/>
      <c r="P664" s="160"/>
      <c r="Q664" s="160"/>
      <c r="R664" s="160"/>
      <c r="S664" s="160"/>
      <c r="T664" s="160"/>
      <c r="U664" s="160"/>
      <c r="V664" s="160"/>
      <c r="W664" s="160"/>
    </row>
    <row r="665" ht="9" customHeight="1" hidden="1">
      <c r="A665" s="459"/>
      <c r="B665" s="459"/>
      <c r="C665" s="459"/>
      <c r="D665" s="459"/>
      <c r="E665" s="459"/>
      <c r="F665" s="459"/>
      <c r="G665" s="459"/>
      <c r="H665" s="459"/>
      <c r="I665" s="459"/>
      <c r="J665" s="459"/>
      <c r="K665" s="459"/>
      <c r="L665" s="160"/>
      <c r="M665" s="160"/>
      <c r="N665" s="160"/>
      <c r="O665" s="160"/>
      <c r="P665" s="160"/>
      <c r="Q665" s="160"/>
      <c r="R665" s="160"/>
      <c r="S665" s="160"/>
      <c r="T665" s="160"/>
      <c r="U665" s="160"/>
      <c r="V665" s="160"/>
      <c r="W665" s="160"/>
    </row>
    <row r="666" ht="9" customHeight="1" hidden="1">
      <c r="A666" s="459"/>
      <c r="B666" s="459"/>
      <c r="C666" s="459"/>
      <c r="D666" s="459"/>
      <c r="E666" s="459"/>
      <c r="F666" s="459"/>
      <c r="G666" s="459"/>
      <c r="H666" s="459"/>
      <c r="I666" s="459"/>
      <c r="J666" s="459"/>
      <c r="K666" s="459"/>
      <c r="L666" s="160"/>
      <c r="M666" s="160"/>
      <c r="N666" s="160"/>
      <c r="O666" s="160"/>
      <c r="P666" s="160"/>
      <c r="Q666" s="160"/>
      <c r="R666" s="160"/>
      <c r="S666" s="160"/>
      <c r="T666" s="160"/>
      <c r="U666" s="160"/>
      <c r="V666" s="160"/>
      <c r="W666" s="160"/>
    </row>
    <row r="667" ht="9" customHeight="1" hidden="1">
      <c r="A667" s="459"/>
      <c r="B667" s="459"/>
      <c r="C667" s="459"/>
      <c r="D667" s="459"/>
      <c r="E667" s="459"/>
      <c r="F667" s="459"/>
      <c r="G667" s="459"/>
      <c r="H667" s="459"/>
      <c r="I667" s="459"/>
      <c r="J667" s="459"/>
      <c r="K667" s="459"/>
      <c r="L667" s="160"/>
      <c r="M667" s="160"/>
      <c r="N667" s="160"/>
      <c r="O667" s="160"/>
      <c r="P667" s="160"/>
      <c r="Q667" s="160"/>
      <c r="R667" s="160"/>
      <c r="S667" s="160"/>
      <c r="T667" s="160"/>
      <c r="U667" s="160"/>
      <c r="V667" s="160"/>
      <c r="W667" s="160"/>
    </row>
    <row r="668" ht="9" customHeight="1" hidden="1">
      <c r="A668" s="459"/>
      <c r="B668" s="459"/>
      <c r="C668" s="459"/>
      <c r="D668" s="459"/>
      <c r="E668" s="459"/>
      <c r="F668" s="459"/>
      <c r="G668" s="459"/>
      <c r="H668" s="459"/>
      <c r="I668" s="459"/>
      <c r="J668" s="459"/>
      <c r="K668" s="459"/>
      <c r="L668" s="160"/>
      <c r="M668" s="160"/>
      <c r="N668" s="160"/>
      <c r="O668" s="160"/>
      <c r="P668" s="160"/>
      <c r="Q668" s="160"/>
      <c r="R668" s="160"/>
      <c r="S668" s="160"/>
      <c r="T668" s="160"/>
      <c r="U668" s="160"/>
      <c r="V668" s="160"/>
      <c r="W668" s="160"/>
    </row>
    <row r="669" ht="9" customHeight="1" hidden="1">
      <c r="A669" s="459"/>
      <c r="B669" s="459"/>
      <c r="C669" s="459"/>
      <c r="D669" s="459"/>
      <c r="E669" s="459"/>
      <c r="F669" s="459"/>
      <c r="G669" s="459"/>
      <c r="H669" s="459"/>
      <c r="I669" s="459"/>
      <c r="J669" s="459"/>
      <c r="K669" s="459"/>
      <c r="L669" s="160"/>
      <c r="M669" s="160"/>
      <c r="N669" s="160"/>
      <c r="O669" s="160"/>
      <c r="P669" s="160"/>
      <c r="Q669" s="160"/>
      <c r="R669" s="160"/>
      <c r="S669" s="160"/>
      <c r="T669" s="160"/>
      <c r="U669" s="160"/>
      <c r="V669" s="160"/>
      <c r="W669" s="160"/>
    </row>
    <row r="670" ht="9" customHeight="1" hidden="1">
      <c r="A670" s="459"/>
      <c r="B670" s="459"/>
      <c r="C670" s="459"/>
      <c r="D670" s="459"/>
      <c r="E670" s="459"/>
      <c r="F670" s="459"/>
      <c r="G670" s="459"/>
      <c r="H670" s="459"/>
      <c r="I670" s="459"/>
      <c r="J670" s="459"/>
      <c r="K670" s="459"/>
      <c r="L670" s="160"/>
      <c r="M670" s="160"/>
      <c r="N670" s="160"/>
      <c r="O670" s="160"/>
      <c r="P670" s="160"/>
      <c r="Q670" s="160"/>
      <c r="R670" s="160"/>
      <c r="S670" s="160"/>
      <c r="T670" s="160"/>
      <c r="U670" s="160"/>
      <c r="V670" s="160"/>
      <c r="W670" s="160"/>
    </row>
    <row r="671" ht="9" customHeight="1" hidden="1">
      <c r="A671" s="459"/>
      <c r="B671" s="459"/>
      <c r="C671" s="459"/>
      <c r="D671" s="459"/>
      <c r="E671" s="459"/>
      <c r="F671" s="459"/>
      <c r="G671" s="459"/>
      <c r="H671" s="459"/>
      <c r="I671" s="459"/>
      <c r="J671" s="459"/>
      <c r="K671" s="459"/>
      <c r="L671" s="160"/>
      <c r="M671" s="160"/>
      <c r="N671" s="160"/>
      <c r="O671" s="160"/>
      <c r="P671" s="160"/>
      <c r="Q671" s="160"/>
      <c r="R671" s="160"/>
      <c r="S671" s="160"/>
      <c r="T671" s="160"/>
      <c r="U671" s="160"/>
      <c r="V671" s="160"/>
      <c r="W671" s="160"/>
    </row>
    <row r="672" ht="9" customHeight="1" hidden="1">
      <c r="A672" s="459"/>
      <c r="B672" s="459"/>
      <c r="C672" s="459"/>
      <c r="D672" s="459"/>
      <c r="E672" s="459"/>
      <c r="F672" s="459"/>
      <c r="G672" s="459"/>
      <c r="H672" s="459"/>
      <c r="I672" s="459"/>
      <c r="J672" s="459"/>
      <c r="K672" s="459"/>
      <c r="L672" s="160"/>
      <c r="M672" s="160"/>
      <c r="N672" s="160"/>
      <c r="O672" s="160"/>
      <c r="P672" s="160"/>
      <c r="Q672" s="160"/>
      <c r="R672" s="160"/>
      <c r="S672" s="160"/>
      <c r="T672" s="160"/>
      <c r="U672" s="160"/>
      <c r="V672" s="160"/>
      <c r="W672" s="160"/>
    </row>
    <row r="673" ht="9" customHeight="1" hidden="1">
      <c r="A673" s="459"/>
      <c r="B673" s="459"/>
      <c r="C673" s="459"/>
      <c r="D673" s="459"/>
      <c r="E673" s="459"/>
      <c r="F673" s="459"/>
      <c r="G673" s="459"/>
      <c r="H673" s="459"/>
      <c r="I673" s="459"/>
      <c r="J673" s="459"/>
      <c r="K673" s="459"/>
      <c r="L673" s="160"/>
      <c r="M673" s="160"/>
      <c r="N673" s="160"/>
      <c r="O673" s="160"/>
      <c r="P673" s="160"/>
      <c r="Q673" s="160"/>
      <c r="R673" s="160"/>
      <c r="S673" s="160"/>
      <c r="T673" s="160"/>
      <c r="U673" s="160"/>
      <c r="V673" s="160"/>
      <c r="W673" s="160"/>
    </row>
    <row r="674" ht="9" customHeight="1" hidden="1">
      <c r="A674" s="459"/>
      <c r="B674" s="459"/>
      <c r="C674" s="459"/>
      <c r="D674" s="459"/>
      <c r="E674" s="459"/>
      <c r="F674" s="459"/>
      <c r="G674" s="459"/>
      <c r="H674" s="459"/>
      <c r="I674" s="459"/>
      <c r="J674" s="459"/>
      <c r="K674" s="459"/>
      <c r="L674" s="160"/>
      <c r="M674" s="160"/>
      <c r="N674" s="160"/>
      <c r="O674" s="160"/>
      <c r="P674" s="160"/>
      <c r="Q674" s="160"/>
      <c r="R674" s="160"/>
      <c r="S674" s="160"/>
      <c r="T674" s="160"/>
      <c r="U674" s="160"/>
      <c r="V674" s="160"/>
      <c r="W674" s="160"/>
    </row>
    <row r="675" ht="9" customHeight="1" hidden="1">
      <c r="A675" s="459"/>
      <c r="B675" s="459"/>
      <c r="C675" s="459"/>
      <c r="D675" s="459"/>
      <c r="E675" s="459"/>
      <c r="F675" s="459"/>
      <c r="G675" s="459"/>
      <c r="H675" s="459"/>
      <c r="I675" s="459"/>
      <c r="J675" s="459"/>
      <c r="K675" s="459"/>
      <c r="L675" s="160"/>
      <c r="M675" s="160"/>
      <c r="N675" s="160"/>
      <c r="O675" s="160"/>
      <c r="P675" s="160"/>
      <c r="Q675" s="160"/>
      <c r="R675" s="160"/>
      <c r="S675" s="160"/>
      <c r="T675" s="160"/>
      <c r="U675" s="160"/>
      <c r="V675" s="160"/>
      <c r="W675" s="160"/>
    </row>
    <row r="676" ht="9" customHeight="1" hidden="1">
      <c r="A676" s="459"/>
      <c r="B676" s="459"/>
      <c r="C676" s="459"/>
      <c r="D676" s="459"/>
      <c r="E676" s="459"/>
      <c r="F676" s="459"/>
      <c r="G676" s="459"/>
      <c r="H676" s="459"/>
      <c r="I676" s="459"/>
      <c r="J676" s="459"/>
      <c r="K676" s="459"/>
      <c r="L676" s="160"/>
      <c r="M676" s="160"/>
      <c r="N676" s="160"/>
      <c r="O676" s="160"/>
      <c r="P676" s="160"/>
      <c r="Q676" s="160"/>
      <c r="R676" s="160"/>
      <c r="S676" s="160"/>
      <c r="T676" s="160"/>
      <c r="U676" s="160"/>
      <c r="V676" s="160"/>
      <c r="W676" s="160"/>
    </row>
    <row r="677" ht="9" customHeight="1" hidden="1">
      <c r="A677" s="459"/>
      <c r="B677" s="459"/>
      <c r="C677" s="459"/>
      <c r="D677" s="459"/>
      <c r="E677" s="459"/>
      <c r="F677" s="459"/>
      <c r="G677" s="459"/>
      <c r="H677" s="459"/>
      <c r="I677" s="459"/>
      <c r="J677" s="459"/>
      <c r="K677" s="459"/>
      <c r="L677" s="160"/>
      <c r="M677" s="160"/>
      <c r="N677" s="160"/>
      <c r="O677" s="160"/>
      <c r="P677" s="160"/>
      <c r="Q677" s="160"/>
      <c r="R677" s="160"/>
      <c r="S677" s="160"/>
      <c r="T677" s="160"/>
      <c r="U677" s="160"/>
      <c r="V677" s="160"/>
      <c r="W677" s="160"/>
    </row>
    <row r="678" ht="9" customHeight="1" hidden="1">
      <c r="A678" s="459"/>
      <c r="B678" s="459"/>
      <c r="C678" s="459"/>
      <c r="D678" s="459"/>
      <c r="E678" s="459"/>
      <c r="F678" s="459"/>
      <c r="G678" s="459"/>
      <c r="H678" s="459"/>
      <c r="I678" s="459"/>
      <c r="J678" s="459"/>
      <c r="K678" s="459"/>
      <c r="L678" s="160"/>
      <c r="M678" s="160"/>
      <c r="N678" s="160"/>
      <c r="O678" s="160"/>
      <c r="P678" s="160"/>
      <c r="Q678" s="160"/>
      <c r="R678" s="160"/>
      <c r="S678" s="160"/>
      <c r="T678" s="160"/>
      <c r="U678" s="160"/>
      <c r="V678" s="160"/>
      <c r="W678" s="160"/>
    </row>
    <row r="679" ht="9" customHeight="1" hidden="1">
      <c r="A679" s="459"/>
      <c r="B679" s="459"/>
      <c r="C679" s="459"/>
      <c r="D679" s="459"/>
      <c r="E679" s="459"/>
      <c r="F679" s="459"/>
      <c r="G679" s="459"/>
      <c r="H679" s="459"/>
      <c r="I679" s="459"/>
      <c r="J679" s="459"/>
      <c r="K679" s="459"/>
      <c r="L679" s="160"/>
      <c r="M679" s="160"/>
      <c r="N679" s="160"/>
      <c r="O679" s="160"/>
      <c r="P679" s="160"/>
      <c r="Q679" s="160"/>
      <c r="R679" s="160"/>
      <c r="S679" s="160"/>
      <c r="T679" s="160"/>
      <c r="U679" s="160"/>
      <c r="V679" s="160"/>
      <c r="W679" s="160"/>
    </row>
    <row r="680" ht="9" customHeight="1" hidden="1">
      <c r="A680" s="459"/>
      <c r="B680" s="459"/>
      <c r="C680" s="459"/>
      <c r="D680" s="459"/>
      <c r="E680" s="459"/>
      <c r="F680" s="459"/>
      <c r="G680" s="459"/>
      <c r="H680" s="459"/>
      <c r="I680" s="459"/>
      <c r="J680" s="459"/>
      <c r="K680" s="459"/>
      <c r="L680" s="160"/>
      <c r="M680" s="160"/>
      <c r="N680" s="160"/>
      <c r="O680" s="160"/>
      <c r="P680" s="160"/>
      <c r="Q680" s="160"/>
      <c r="R680" s="160"/>
      <c r="S680" s="160"/>
      <c r="T680" s="160"/>
      <c r="U680" s="160"/>
      <c r="V680" s="160"/>
      <c r="W680" s="160"/>
    </row>
    <row r="681" ht="9" customHeight="1" hidden="1">
      <c r="A681" s="459"/>
      <c r="B681" s="459"/>
      <c r="C681" s="459"/>
      <c r="D681" s="459"/>
      <c r="E681" s="459"/>
      <c r="F681" s="459"/>
      <c r="G681" s="459"/>
      <c r="H681" s="459"/>
      <c r="I681" s="459"/>
      <c r="J681" s="459"/>
      <c r="K681" s="459"/>
      <c r="L681" s="160"/>
      <c r="M681" s="160"/>
      <c r="N681" s="160"/>
      <c r="O681" s="160"/>
      <c r="P681" s="160"/>
      <c r="Q681" s="160"/>
      <c r="R681" s="160"/>
      <c r="S681" s="160"/>
      <c r="T681" s="160"/>
      <c r="U681" s="160"/>
      <c r="V681" s="160"/>
      <c r="W681" s="160"/>
    </row>
    <row r="682" ht="9" customHeight="1" hidden="1">
      <c r="A682" s="459"/>
      <c r="B682" s="459"/>
      <c r="C682" s="459"/>
      <c r="D682" s="459"/>
      <c r="E682" s="459"/>
      <c r="F682" s="459"/>
      <c r="G682" s="459"/>
      <c r="H682" s="459"/>
      <c r="I682" s="459"/>
      <c r="J682" s="459"/>
      <c r="K682" s="459"/>
      <c r="L682" s="160"/>
      <c r="M682" s="160"/>
      <c r="N682" s="160"/>
      <c r="O682" s="160"/>
      <c r="P682" s="160"/>
      <c r="Q682" s="160"/>
      <c r="R682" s="160"/>
      <c r="S682" s="160"/>
      <c r="T682" s="160"/>
      <c r="U682" s="160"/>
      <c r="V682" s="160"/>
      <c r="W682" s="160"/>
    </row>
    <row r="683" ht="9" customHeight="1" hidden="1">
      <c r="A683" s="459"/>
      <c r="B683" s="459"/>
      <c r="C683" s="459"/>
      <c r="D683" s="459"/>
      <c r="E683" s="459"/>
      <c r="F683" s="459"/>
      <c r="G683" s="459"/>
      <c r="H683" s="459"/>
      <c r="I683" s="459"/>
      <c r="J683" s="459"/>
      <c r="K683" s="459"/>
      <c r="L683" s="160"/>
      <c r="M683" s="160"/>
      <c r="N683" s="160"/>
      <c r="O683" s="160"/>
      <c r="P683" s="160"/>
      <c r="Q683" s="160"/>
      <c r="R683" s="160"/>
      <c r="S683" s="160"/>
      <c r="T683" s="160"/>
      <c r="U683" s="160"/>
      <c r="V683" s="160"/>
      <c r="W683" s="160"/>
    </row>
    <row r="684" ht="9" customHeight="1" hidden="1">
      <c r="A684" s="459"/>
      <c r="B684" s="459"/>
      <c r="C684" s="459"/>
      <c r="D684" s="459"/>
      <c r="E684" s="459"/>
      <c r="F684" s="459"/>
      <c r="G684" s="459"/>
      <c r="H684" s="459"/>
      <c r="I684" s="459"/>
      <c r="J684" s="459"/>
      <c r="K684" s="459"/>
      <c r="L684" s="160"/>
      <c r="M684" s="160"/>
      <c r="N684" s="160"/>
      <c r="O684" s="160"/>
      <c r="P684" s="160"/>
      <c r="Q684" s="160"/>
      <c r="R684" s="160"/>
      <c r="S684" s="160"/>
      <c r="T684" s="160"/>
      <c r="U684" s="160"/>
      <c r="V684" s="160"/>
      <c r="W684" s="160"/>
    </row>
    <row r="685" ht="9" customHeight="1" hidden="1">
      <c r="A685" s="459"/>
      <c r="B685" s="459"/>
      <c r="C685" s="459"/>
      <c r="D685" s="459"/>
      <c r="E685" s="459"/>
      <c r="F685" s="459"/>
      <c r="G685" s="459"/>
      <c r="H685" s="459"/>
      <c r="I685" s="459"/>
      <c r="J685" s="459"/>
      <c r="K685" s="459"/>
      <c r="L685" s="160"/>
      <c r="M685" s="160"/>
      <c r="N685" s="160"/>
      <c r="O685" s="160"/>
      <c r="P685" s="160"/>
      <c r="Q685" s="160"/>
      <c r="R685" s="160"/>
      <c r="S685" s="160"/>
      <c r="T685" s="160"/>
      <c r="U685" s="160"/>
      <c r="V685" s="160"/>
      <c r="W685" s="160"/>
    </row>
    <row r="686" ht="9" customHeight="1" hidden="1">
      <c r="A686" s="459"/>
      <c r="B686" s="459"/>
      <c r="C686" s="459"/>
      <c r="D686" s="459"/>
      <c r="E686" s="459"/>
      <c r="F686" s="459"/>
      <c r="G686" s="459"/>
      <c r="H686" s="459"/>
      <c r="I686" s="459"/>
      <c r="J686" s="459"/>
      <c r="K686" s="459"/>
      <c r="L686" s="160"/>
      <c r="M686" s="160"/>
      <c r="N686" s="160"/>
      <c r="O686" s="160"/>
      <c r="P686" s="160"/>
      <c r="Q686" s="160"/>
      <c r="R686" s="160"/>
      <c r="S686" s="160"/>
      <c r="T686" s="160"/>
      <c r="U686" s="160"/>
      <c r="V686" s="160"/>
      <c r="W686" s="160"/>
    </row>
    <row r="687" ht="9" customHeight="1" hidden="1">
      <c r="A687" s="459"/>
      <c r="B687" s="459"/>
      <c r="C687" s="459"/>
      <c r="D687" s="459"/>
      <c r="E687" s="459"/>
      <c r="F687" s="459"/>
      <c r="G687" s="459"/>
      <c r="H687" s="459"/>
      <c r="I687" s="459"/>
      <c r="J687" s="459"/>
      <c r="K687" s="459"/>
      <c r="L687" s="160"/>
      <c r="M687" s="160"/>
      <c r="N687" s="160"/>
      <c r="O687" s="160"/>
      <c r="P687" s="160"/>
      <c r="Q687" s="160"/>
      <c r="R687" s="160"/>
      <c r="S687" s="160"/>
      <c r="T687" s="160"/>
      <c r="U687" s="160"/>
      <c r="V687" s="160"/>
      <c r="W687" s="160"/>
    </row>
    <row r="688" ht="9" customHeight="1" hidden="1">
      <c r="A688" s="459"/>
      <c r="B688" s="459"/>
      <c r="C688" s="459"/>
      <c r="D688" s="459"/>
      <c r="E688" s="459"/>
      <c r="F688" s="459"/>
      <c r="G688" s="459"/>
      <c r="H688" s="459"/>
      <c r="I688" s="459"/>
      <c r="J688" s="459"/>
      <c r="K688" s="459"/>
      <c r="L688" s="160"/>
      <c r="M688" s="160"/>
      <c r="N688" s="160"/>
      <c r="O688" s="160"/>
      <c r="P688" s="160"/>
      <c r="Q688" s="160"/>
      <c r="R688" s="160"/>
      <c r="S688" s="160"/>
      <c r="T688" s="160"/>
      <c r="U688" s="160"/>
      <c r="V688" s="160"/>
      <c r="W688" s="160"/>
    </row>
    <row r="689" ht="9" customHeight="1" hidden="1">
      <c r="A689" s="459"/>
      <c r="B689" s="459"/>
      <c r="C689" s="459"/>
      <c r="D689" s="459"/>
      <c r="E689" s="459"/>
      <c r="F689" s="459"/>
      <c r="G689" s="459"/>
      <c r="H689" s="459"/>
      <c r="I689" s="459"/>
      <c r="J689" s="459"/>
      <c r="K689" s="459"/>
      <c r="L689" s="160"/>
      <c r="M689" s="160"/>
      <c r="N689" s="160"/>
      <c r="O689" s="160"/>
      <c r="P689" s="160"/>
      <c r="Q689" s="160"/>
      <c r="R689" s="160"/>
      <c r="S689" s="160"/>
      <c r="T689" s="160"/>
      <c r="U689" s="160"/>
      <c r="V689" s="160"/>
      <c r="W689" s="160"/>
    </row>
    <row r="690" ht="9" customHeight="1" hidden="1">
      <c r="A690" s="459"/>
      <c r="B690" s="459"/>
      <c r="C690" s="459"/>
      <c r="D690" s="459"/>
      <c r="E690" s="459"/>
      <c r="F690" s="459"/>
      <c r="G690" s="459"/>
      <c r="H690" s="459"/>
      <c r="I690" s="459"/>
      <c r="J690" s="459"/>
      <c r="K690" s="459"/>
      <c r="L690" s="160"/>
      <c r="M690" s="160"/>
      <c r="N690" s="160"/>
      <c r="O690" s="160"/>
      <c r="P690" s="160"/>
      <c r="Q690" s="160"/>
      <c r="R690" s="160"/>
      <c r="S690" s="160"/>
      <c r="T690" s="160"/>
      <c r="U690" s="160"/>
      <c r="V690" s="160"/>
      <c r="W690" s="160"/>
    </row>
    <row r="691" ht="9" customHeight="1" hidden="1">
      <c r="A691" s="459"/>
      <c r="B691" s="459"/>
      <c r="C691" s="459"/>
      <c r="D691" s="459"/>
      <c r="E691" s="459"/>
      <c r="F691" s="459"/>
      <c r="G691" s="459"/>
      <c r="H691" s="459"/>
      <c r="I691" s="459"/>
      <c r="J691" s="459"/>
      <c r="K691" s="459"/>
      <c r="L691" s="160"/>
      <c r="M691" s="160"/>
      <c r="N691" s="160"/>
      <c r="O691" s="160"/>
      <c r="P691" s="160"/>
      <c r="Q691" s="160"/>
      <c r="R691" s="160"/>
      <c r="S691" s="160"/>
      <c r="T691" s="160"/>
      <c r="U691" s="160"/>
      <c r="V691" s="160"/>
      <c r="W691" s="160"/>
    </row>
    <row r="692" ht="9" customHeight="1" hidden="1">
      <c r="A692" s="459"/>
      <c r="B692" s="459"/>
      <c r="C692" s="459"/>
      <c r="D692" s="459"/>
      <c r="E692" s="459"/>
      <c r="F692" s="459"/>
      <c r="G692" s="459"/>
      <c r="H692" s="459"/>
      <c r="I692" s="459"/>
      <c r="J692" s="459"/>
      <c r="K692" s="459"/>
      <c r="L692" s="160"/>
      <c r="M692" s="160"/>
      <c r="N692" s="160"/>
      <c r="O692" s="160"/>
      <c r="P692" s="160"/>
      <c r="Q692" s="160"/>
      <c r="R692" s="160"/>
      <c r="S692" s="160"/>
      <c r="T692" s="160"/>
      <c r="U692" s="160"/>
      <c r="V692" s="160"/>
      <c r="W692" s="160"/>
    </row>
    <row r="693" ht="9" customHeight="1" hidden="1">
      <c r="A693" s="459"/>
      <c r="B693" s="459"/>
      <c r="C693" s="459"/>
      <c r="D693" s="459"/>
      <c r="E693" s="459"/>
      <c r="F693" s="459"/>
      <c r="G693" s="459"/>
      <c r="H693" s="459"/>
      <c r="I693" s="459"/>
      <c r="J693" s="459"/>
      <c r="K693" s="459"/>
      <c r="L693" s="160"/>
      <c r="M693" s="160"/>
      <c r="N693" s="160"/>
      <c r="O693" s="160"/>
      <c r="P693" s="160"/>
      <c r="Q693" s="160"/>
      <c r="R693" s="160"/>
      <c r="S693" s="160"/>
      <c r="T693" s="160"/>
      <c r="U693" s="160"/>
      <c r="V693" s="160"/>
      <c r="W693" s="160"/>
    </row>
    <row r="694" ht="9" customHeight="1" hidden="1">
      <c r="A694" s="459"/>
      <c r="B694" s="459"/>
      <c r="C694" s="459"/>
      <c r="D694" s="459"/>
      <c r="E694" s="459"/>
      <c r="F694" s="459"/>
      <c r="G694" s="459"/>
      <c r="H694" s="459"/>
      <c r="I694" s="459"/>
      <c r="J694" s="459"/>
      <c r="K694" s="459"/>
      <c r="L694" s="160"/>
      <c r="M694" s="160"/>
      <c r="N694" s="160"/>
      <c r="O694" s="160"/>
      <c r="P694" s="160"/>
      <c r="Q694" s="160"/>
      <c r="R694" s="160"/>
      <c r="S694" s="160"/>
      <c r="T694" s="160"/>
      <c r="U694" s="160"/>
      <c r="V694" s="160"/>
      <c r="W694" s="160"/>
    </row>
    <row r="695" ht="9" customHeight="1" hidden="1">
      <c r="A695" s="459"/>
      <c r="B695" s="459"/>
      <c r="C695" s="459"/>
      <c r="D695" s="459"/>
      <c r="E695" s="459"/>
      <c r="F695" s="459"/>
      <c r="G695" s="459"/>
      <c r="H695" s="459"/>
      <c r="I695" s="459"/>
      <c r="J695" s="459"/>
      <c r="K695" s="459"/>
      <c r="L695" s="160"/>
      <c r="M695" s="160"/>
      <c r="N695" s="160"/>
      <c r="O695" s="160"/>
      <c r="P695" s="160"/>
      <c r="Q695" s="160"/>
      <c r="R695" s="160"/>
      <c r="S695" s="160"/>
      <c r="T695" s="160"/>
      <c r="U695" s="160"/>
      <c r="V695" s="160"/>
      <c r="W695" s="160"/>
    </row>
    <row r="696" ht="9" customHeight="1" hidden="1">
      <c r="A696" s="459"/>
      <c r="B696" s="459"/>
      <c r="C696" s="459"/>
      <c r="D696" s="459"/>
      <c r="E696" s="459"/>
      <c r="F696" s="459"/>
      <c r="G696" s="459"/>
      <c r="H696" s="459"/>
      <c r="I696" s="459"/>
      <c r="J696" s="459"/>
      <c r="K696" s="459"/>
      <c r="L696" s="160"/>
      <c r="M696" s="160"/>
      <c r="N696" s="160"/>
      <c r="O696" s="160"/>
      <c r="P696" s="160"/>
      <c r="Q696" s="160"/>
      <c r="R696" s="160"/>
      <c r="S696" s="160"/>
      <c r="T696" s="160"/>
      <c r="U696" s="160"/>
      <c r="V696" s="160"/>
      <c r="W696" s="160"/>
    </row>
    <row r="697" ht="9" customHeight="1" hidden="1">
      <c r="A697" s="459"/>
      <c r="B697" s="459"/>
      <c r="C697" s="459"/>
      <c r="D697" s="459"/>
      <c r="E697" s="459"/>
      <c r="F697" s="459"/>
      <c r="G697" s="459"/>
      <c r="H697" s="459"/>
      <c r="I697" s="459"/>
      <c r="J697" s="459"/>
      <c r="K697" s="459"/>
      <c r="L697" s="160"/>
      <c r="M697" s="160"/>
      <c r="N697" s="160"/>
      <c r="O697" s="160"/>
      <c r="P697" s="160"/>
      <c r="Q697" s="160"/>
      <c r="R697" s="160"/>
      <c r="S697" s="160"/>
      <c r="T697" s="160"/>
      <c r="U697" s="160"/>
      <c r="V697" s="160"/>
      <c r="W697" s="160"/>
    </row>
    <row r="698" ht="9" customHeight="1" hidden="1">
      <c r="A698" s="459"/>
      <c r="B698" s="459"/>
      <c r="C698" s="459"/>
      <c r="D698" s="459"/>
      <c r="E698" s="459"/>
      <c r="F698" s="459"/>
      <c r="G698" s="459"/>
      <c r="H698" s="459"/>
      <c r="I698" s="459"/>
      <c r="J698" s="459"/>
      <c r="K698" s="459"/>
      <c r="L698" s="160"/>
      <c r="M698" s="160"/>
      <c r="N698" s="160"/>
      <c r="O698" s="160"/>
      <c r="P698" s="160"/>
      <c r="Q698" s="160"/>
      <c r="R698" s="160"/>
      <c r="S698" s="160"/>
      <c r="T698" s="160"/>
      <c r="U698" s="160"/>
      <c r="V698" s="160"/>
      <c r="W698" s="160"/>
    </row>
    <row r="699" ht="9" customHeight="1" hidden="1">
      <c r="A699" s="459"/>
      <c r="B699" s="459"/>
      <c r="C699" s="459"/>
      <c r="D699" s="459"/>
      <c r="E699" s="459"/>
      <c r="F699" s="459"/>
      <c r="G699" s="459"/>
      <c r="H699" s="459"/>
      <c r="I699" s="459"/>
      <c r="J699" s="459"/>
      <c r="K699" s="459"/>
      <c r="L699" s="160"/>
      <c r="M699" s="160"/>
      <c r="N699" s="160"/>
      <c r="O699" s="160"/>
      <c r="P699" s="160"/>
      <c r="Q699" s="160"/>
      <c r="R699" s="160"/>
      <c r="S699" s="160"/>
      <c r="T699" s="160"/>
      <c r="U699" s="160"/>
      <c r="V699" s="160"/>
      <c r="W699" s="160"/>
    </row>
    <row r="700" ht="9" customHeight="1" hidden="1">
      <c r="A700" s="459"/>
      <c r="B700" s="459"/>
      <c r="C700" s="459"/>
      <c r="D700" s="459"/>
      <c r="E700" s="459"/>
      <c r="F700" s="459"/>
      <c r="G700" s="459"/>
      <c r="H700" s="459"/>
      <c r="I700" s="459"/>
      <c r="J700" s="459"/>
      <c r="K700" s="459"/>
      <c r="L700" s="160"/>
      <c r="M700" s="160"/>
      <c r="N700" s="160"/>
      <c r="O700" s="160"/>
      <c r="P700" s="160"/>
      <c r="Q700" s="160"/>
      <c r="R700" s="160"/>
      <c r="S700" s="160"/>
      <c r="T700" s="160"/>
      <c r="U700" s="160"/>
      <c r="V700" s="160"/>
      <c r="W700" s="160"/>
    </row>
    <row r="701" ht="9" customHeight="1" hidden="1">
      <c r="A701" s="459"/>
      <c r="B701" s="459"/>
      <c r="C701" s="459"/>
      <c r="D701" s="459"/>
      <c r="E701" s="459"/>
      <c r="F701" s="459"/>
      <c r="G701" s="459"/>
      <c r="H701" s="459"/>
      <c r="I701" s="459"/>
      <c r="J701" s="459"/>
      <c r="K701" s="459"/>
      <c r="L701" s="160"/>
      <c r="M701" s="160"/>
      <c r="N701" s="160"/>
      <c r="O701" s="160"/>
      <c r="P701" s="160"/>
      <c r="Q701" s="160"/>
      <c r="R701" s="160"/>
      <c r="S701" s="160"/>
      <c r="T701" s="160"/>
      <c r="U701" s="160"/>
      <c r="V701" s="160"/>
      <c r="W701" s="160"/>
    </row>
    <row r="702" ht="9" customHeight="1" hidden="1">
      <c r="A702" s="459"/>
      <c r="B702" s="459"/>
      <c r="C702" s="459"/>
      <c r="D702" s="459"/>
      <c r="E702" s="459"/>
      <c r="F702" s="459"/>
      <c r="G702" s="459"/>
      <c r="H702" s="459"/>
      <c r="I702" s="459"/>
      <c r="J702" s="459"/>
      <c r="K702" s="459"/>
      <c r="L702" s="160"/>
      <c r="M702" s="160"/>
      <c r="N702" s="160"/>
      <c r="O702" s="160"/>
      <c r="P702" s="160"/>
      <c r="Q702" s="160"/>
      <c r="R702" s="160"/>
      <c r="S702" s="160"/>
      <c r="T702" s="160"/>
      <c r="U702" s="160"/>
      <c r="V702" s="160"/>
      <c r="W702" s="160"/>
    </row>
    <row r="703" ht="9" customHeight="1" hidden="1">
      <c r="A703" s="459"/>
      <c r="B703" s="459"/>
      <c r="C703" s="459"/>
      <c r="D703" s="459"/>
      <c r="E703" s="459"/>
      <c r="F703" s="459"/>
      <c r="G703" s="459"/>
      <c r="H703" s="459"/>
      <c r="I703" s="459"/>
      <c r="J703" s="459"/>
      <c r="K703" s="459"/>
      <c r="L703" s="160"/>
      <c r="M703" s="160"/>
      <c r="N703" s="160"/>
      <c r="O703" s="160"/>
      <c r="P703" s="160"/>
      <c r="Q703" s="160"/>
      <c r="R703" s="160"/>
      <c r="S703" s="160"/>
      <c r="T703" s="160"/>
      <c r="U703" s="160"/>
      <c r="V703" s="160"/>
      <c r="W703" s="160"/>
    </row>
    <row r="704" ht="9" customHeight="1" hidden="1">
      <c r="A704" s="459"/>
      <c r="B704" s="459"/>
      <c r="C704" s="459"/>
      <c r="D704" s="459"/>
      <c r="E704" s="459"/>
      <c r="F704" s="459"/>
      <c r="G704" s="459"/>
      <c r="H704" s="459"/>
      <c r="I704" s="459"/>
      <c r="J704" s="459"/>
      <c r="K704" s="459"/>
      <c r="L704" s="160"/>
      <c r="M704" s="160"/>
      <c r="N704" s="160"/>
      <c r="O704" s="160"/>
      <c r="P704" s="160"/>
      <c r="Q704" s="160"/>
      <c r="R704" s="160"/>
      <c r="S704" s="160"/>
      <c r="T704" s="160"/>
      <c r="U704" s="160"/>
      <c r="V704" s="160"/>
      <c r="W704" s="160"/>
    </row>
    <row r="705" ht="9" customHeight="1" hidden="1">
      <c r="A705" s="459"/>
      <c r="B705" s="459"/>
      <c r="C705" s="459"/>
      <c r="D705" s="459"/>
      <c r="E705" s="459"/>
      <c r="F705" s="459"/>
      <c r="G705" s="459"/>
      <c r="H705" s="459"/>
      <c r="I705" s="459"/>
      <c r="J705" s="459"/>
      <c r="K705" s="459"/>
      <c r="L705" s="160"/>
      <c r="M705" s="160"/>
      <c r="N705" s="160"/>
      <c r="O705" s="160"/>
      <c r="P705" s="160"/>
      <c r="Q705" s="160"/>
      <c r="R705" s="160"/>
      <c r="S705" s="160"/>
      <c r="T705" s="160"/>
      <c r="U705" s="160"/>
      <c r="V705" s="160"/>
      <c r="W705" s="160"/>
    </row>
    <row r="706" ht="9" customHeight="1" hidden="1">
      <c r="A706" s="459"/>
      <c r="B706" s="459"/>
      <c r="C706" s="459"/>
      <c r="D706" s="459"/>
      <c r="E706" s="459"/>
      <c r="F706" s="459"/>
      <c r="G706" s="459"/>
      <c r="H706" s="459"/>
      <c r="I706" s="459"/>
      <c r="J706" s="459"/>
      <c r="K706" s="459"/>
      <c r="L706" s="160"/>
      <c r="M706" s="160"/>
      <c r="N706" s="160"/>
      <c r="O706" s="160"/>
      <c r="P706" s="160"/>
      <c r="Q706" s="160"/>
      <c r="R706" s="160"/>
      <c r="S706" s="160"/>
      <c r="T706" s="160"/>
      <c r="U706" s="160"/>
      <c r="V706" s="160"/>
      <c r="W706" s="160"/>
    </row>
    <row r="707" ht="9" customHeight="1" hidden="1">
      <c r="A707" s="459"/>
      <c r="B707" s="459"/>
      <c r="C707" s="459"/>
      <c r="D707" s="459"/>
      <c r="E707" s="459"/>
      <c r="F707" s="459"/>
      <c r="G707" s="459"/>
      <c r="H707" s="459"/>
      <c r="I707" s="459"/>
      <c r="J707" s="459"/>
      <c r="K707" s="459"/>
      <c r="L707" s="160"/>
      <c r="M707" s="160"/>
      <c r="N707" s="160"/>
      <c r="O707" s="160"/>
      <c r="P707" s="160"/>
      <c r="Q707" s="160"/>
      <c r="R707" s="160"/>
      <c r="S707" s="160"/>
      <c r="T707" s="160"/>
      <c r="U707" s="160"/>
      <c r="V707" s="160"/>
      <c r="W707" s="160"/>
    </row>
    <row r="708" ht="9" customHeight="1" hidden="1">
      <c r="A708" s="459"/>
      <c r="B708" s="459"/>
      <c r="C708" s="459"/>
      <c r="D708" s="459"/>
      <c r="E708" s="459"/>
      <c r="F708" s="459"/>
      <c r="G708" s="459"/>
      <c r="H708" s="459"/>
      <c r="I708" s="459"/>
      <c r="J708" s="459"/>
      <c r="K708" s="459"/>
      <c r="L708" s="160"/>
      <c r="M708" s="160"/>
      <c r="N708" s="160"/>
      <c r="O708" s="160"/>
      <c r="P708" s="160"/>
      <c r="Q708" s="160"/>
      <c r="R708" s="160"/>
      <c r="S708" s="160"/>
      <c r="T708" s="160"/>
      <c r="U708" s="160"/>
      <c r="V708" s="160"/>
      <c r="W708" s="160"/>
    </row>
    <row r="709" ht="9" customHeight="1" hidden="1">
      <c r="A709" s="459"/>
      <c r="B709" s="459"/>
      <c r="C709" s="459"/>
      <c r="D709" s="459"/>
      <c r="E709" s="459"/>
      <c r="F709" s="459"/>
      <c r="G709" s="459"/>
      <c r="H709" s="459"/>
      <c r="I709" s="459"/>
      <c r="J709" s="459"/>
      <c r="K709" s="459"/>
      <c r="L709" s="160"/>
      <c r="M709" s="160"/>
      <c r="N709" s="160"/>
      <c r="O709" s="160"/>
      <c r="P709" s="160"/>
      <c r="Q709" s="160"/>
      <c r="R709" s="160"/>
      <c r="S709" s="160"/>
      <c r="T709" s="160"/>
      <c r="U709" s="160"/>
      <c r="V709" s="160"/>
      <c r="W709" s="160"/>
    </row>
    <row r="710" ht="9" customHeight="1" hidden="1">
      <c r="A710" s="459"/>
      <c r="B710" s="459"/>
      <c r="C710" s="459"/>
      <c r="D710" s="459"/>
      <c r="E710" s="459"/>
      <c r="F710" s="459"/>
      <c r="G710" s="459"/>
      <c r="H710" s="459"/>
      <c r="I710" s="459"/>
      <c r="J710" s="459"/>
      <c r="K710" s="459"/>
      <c r="L710" s="160"/>
      <c r="M710" s="160"/>
      <c r="N710" s="160"/>
      <c r="O710" s="160"/>
      <c r="P710" s="160"/>
      <c r="Q710" s="160"/>
      <c r="R710" s="160"/>
      <c r="S710" s="160"/>
      <c r="T710" s="160"/>
      <c r="U710" s="160"/>
      <c r="V710" s="160"/>
      <c r="W710" s="160"/>
    </row>
    <row r="711" ht="9" customHeight="1" hidden="1">
      <c r="A711" s="459"/>
      <c r="B711" s="459"/>
      <c r="C711" s="459"/>
      <c r="D711" s="459"/>
      <c r="E711" s="459"/>
      <c r="F711" s="459"/>
      <c r="G711" s="459"/>
      <c r="H711" s="459"/>
      <c r="I711" s="459"/>
      <c r="J711" s="459"/>
      <c r="K711" s="459"/>
      <c r="L711" s="160"/>
      <c r="M711" s="160"/>
      <c r="N711" s="160"/>
      <c r="O711" s="160"/>
      <c r="P711" s="160"/>
      <c r="Q711" s="160"/>
      <c r="R711" s="160"/>
      <c r="S711" s="160"/>
      <c r="T711" s="160"/>
      <c r="U711" s="160"/>
      <c r="V711" s="160"/>
      <c r="W711" s="160"/>
    </row>
    <row r="712" ht="9" customHeight="1" hidden="1">
      <c r="A712" s="459"/>
      <c r="B712" s="459"/>
      <c r="C712" s="459"/>
      <c r="D712" s="459"/>
      <c r="E712" s="459"/>
      <c r="F712" s="459"/>
      <c r="G712" s="459"/>
      <c r="H712" s="459"/>
      <c r="I712" s="459"/>
      <c r="J712" s="459"/>
      <c r="K712" s="459"/>
      <c r="L712" s="160"/>
      <c r="M712" s="160"/>
      <c r="N712" s="160"/>
      <c r="O712" s="160"/>
      <c r="P712" s="160"/>
      <c r="Q712" s="160"/>
      <c r="R712" s="160"/>
      <c r="S712" s="160"/>
      <c r="T712" s="160"/>
      <c r="U712" s="160"/>
      <c r="V712" s="160"/>
      <c r="W712" s="160"/>
    </row>
    <row r="713" ht="9" customHeight="1" hidden="1">
      <c r="A713" s="459"/>
      <c r="B713" s="459"/>
      <c r="C713" s="459"/>
      <c r="D713" s="459"/>
      <c r="E713" s="459"/>
      <c r="F713" s="459"/>
      <c r="G713" s="459"/>
      <c r="H713" s="459"/>
      <c r="I713" s="459"/>
      <c r="J713" s="459"/>
      <c r="K713" s="459"/>
      <c r="L713" s="160"/>
      <c r="M713" s="160"/>
      <c r="N713" s="160"/>
      <c r="O713" s="160"/>
      <c r="P713" s="160"/>
      <c r="Q713" s="160"/>
      <c r="R713" s="160"/>
      <c r="S713" s="160"/>
      <c r="T713" s="160"/>
      <c r="U713" s="160"/>
      <c r="V713" s="160"/>
      <c r="W713" s="160"/>
    </row>
    <row r="714" ht="9" customHeight="1" hidden="1">
      <c r="A714" s="459"/>
      <c r="B714" s="459"/>
      <c r="C714" s="459"/>
      <c r="D714" s="459"/>
      <c r="E714" s="459"/>
      <c r="F714" s="459"/>
      <c r="G714" s="459"/>
      <c r="H714" s="459"/>
      <c r="I714" s="459"/>
      <c r="J714" s="459"/>
      <c r="K714" s="459"/>
      <c r="L714" s="160"/>
      <c r="M714" s="160"/>
      <c r="N714" s="160"/>
      <c r="O714" s="160"/>
      <c r="P714" s="160"/>
      <c r="Q714" s="160"/>
      <c r="R714" s="160"/>
      <c r="S714" s="160"/>
      <c r="T714" s="160"/>
      <c r="U714" s="160"/>
      <c r="V714" s="160"/>
      <c r="W714" s="160"/>
    </row>
    <row r="715" ht="9" customHeight="1" hidden="1">
      <c r="A715" s="459"/>
      <c r="B715" s="459"/>
      <c r="C715" s="459"/>
      <c r="D715" s="459"/>
      <c r="E715" s="459"/>
      <c r="F715" s="459"/>
      <c r="G715" s="459"/>
      <c r="H715" s="459"/>
      <c r="I715" s="459"/>
      <c r="J715" s="459"/>
      <c r="K715" s="459"/>
      <c r="L715" s="160"/>
      <c r="M715" s="160"/>
      <c r="N715" s="160"/>
      <c r="O715" s="160"/>
      <c r="P715" s="160"/>
      <c r="Q715" s="160"/>
      <c r="R715" s="160"/>
      <c r="S715" s="160"/>
      <c r="T715" s="160"/>
      <c r="U715" s="160"/>
      <c r="V715" s="160"/>
      <c r="W715" s="160"/>
    </row>
    <row r="716" ht="9" customHeight="1" hidden="1">
      <c r="A716" s="459"/>
      <c r="B716" s="459"/>
      <c r="C716" s="459"/>
      <c r="D716" s="459"/>
      <c r="E716" s="459"/>
      <c r="F716" s="459"/>
      <c r="G716" s="459"/>
      <c r="H716" s="459"/>
      <c r="I716" s="459"/>
      <c r="J716" s="459"/>
      <c r="K716" s="459"/>
      <c r="L716" s="160"/>
      <c r="M716" s="160"/>
      <c r="N716" s="160"/>
      <c r="O716" s="160"/>
      <c r="P716" s="160"/>
      <c r="Q716" s="160"/>
      <c r="R716" s="160"/>
      <c r="S716" s="160"/>
      <c r="T716" s="160"/>
      <c r="U716" s="160"/>
      <c r="V716" s="160"/>
      <c r="W716" s="160"/>
    </row>
    <row r="717" ht="9" customHeight="1" hidden="1">
      <c r="A717" s="459"/>
      <c r="B717" s="459"/>
      <c r="C717" s="459"/>
      <c r="D717" s="459"/>
      <c r="E717" s="459"/>
      <c r="F717" s="459"/>
      <c r="G717" s="459"/>
      <c r="H717" s="459"/>
      <c r="I717" s="459"/>
      <c r="J717" s="459"/>
      <c r="K717" s="459"/>
      <c r="L717" s="160"/>
      <c r="M717" s="160"/>
      <c r="N717" s="160"/>
      <c r="O717" s="160"/>
      <c r="P717" s="160"/>
      <c r="Q717" s="160"/>
      <c r="R717" s="160"/>
      <c r="S717" s="160"/>
      <c r="T717" s="160"/>
      <c r="U717" s="160"/>
      <c r="V717" s="160"/>
      <c r="W717" s="160"/>
    </row>
    <row r="718" ht="9" customHeight="1" hidden="1">
      <c r="A718" s="459"/>
      <c r="B718" s="459"/>
      <c r="C718" s="459"/>
      <c r="D718" s="459"/>
      <c r="E718" s="459"/>
      <c r="F718" s="459"/>
      <c r="G718" s="459"/>
      <c r="H718" s="459"/>
      <c r="I718" s="459"/>
      <c r="J718" s="459"/>
      <c r="K718" s="459"/>
      <c r="L718" s="160"/>
      <c r="M718" s="160"/>
      <c r="N718" s="160"/>
      <c r="O718" s="160"/>
      <c r="P718" s="160"/>
      <c r="Q718" s="160"/>
      <c r="R718" s="160"/>
      <c r="S718" s="160"/>
      <c r="T718" s="160"/>
      <c r="U718" s="160"/>
      <c r="V718" s="160"/>
      <c r="W718" s="160"/>
    </row>
    <row r="719" ht="9" customHeight="1" hidden="1">
      <c r="A719" s="459"/>
      <c r="B719" s="459"/>
      <c r="C719" s="459"/>
      <c r="D719" s="459"/>
      <c r="E719" s="459"/>
      <c r="F719" s="459"/>
      <c r="G719" s="459"/>
      <c r="H719" s="459"/>
      <c r="I719" s="459"/>
      <c r="J719" s="459"/>
      <c r="K719" s="459"/>
      <c r="L719" s="160"/>
      <c r="M719" s="160"/>
      <c r="N719" s="160"/>
      <c r="O719" s="160"/>
      <c r="P719" s="160"/>
      <c r="Q719" s="160"/>
      <c r="R719" s="160"/>
      <c r="S719" s="160"/>
      <c r="T719" s="160"/>
      <c r="U719" s="160"/>
      <c r="V719" s="160"/>
      <c r="W719" s="160"/>
    </row>
    <row r="720" ht="9" customHeight="1" hidden="1">
      <c r="A720" s="459"/>
      <c r="B720" s="459"/>
      <c r="C720" s="459"/>
      <c r="D720" s="459"/>
      <c r="E720" s="459"/>
      <c r="F720" s="459"/>
      <c r="G720" s="459"/>
      <c r="H720" s="459"/>
      <c r="I720" s="459"/>
      <c r="J720" s="459"/>
      <c r="K720" s="459"/>
      <c r="L720" s="160"/>
      <c r="M720" s="160"/>
      <c r="N720" s="160"/>
      <c r="O720" s="160"/>
      <c r="P720" s="160"/>
      <c r="Q720" s="160"/>
      <c r="R720" s="160"/>
      <c r="S720" s="160"/>
      <c r="T720" s="160"/>
      <c r="U720" s="160"/>
      <c r="V720" s="160"/>
      <c r="W720" s="160"/>
    </row>
    <row r="721" ht="9" customHeight="1" hidden="1">
      <c r="A721" s="459"/>
      <c r="B721" s="459"/>
      <c r="C721" s="459"/>
      <c r="D721" s="459"/>
      <c r="E721" s="459"/>
      <c r="F721" s="459"/>
      <c r="G721" s="459"/>
      <c r="H721" s="459"/>
      <c r="I721" s="459"/>
      <c r="J721" s="459"/>
      <c r="K721" s="459"/>
      <c r="L721" s="160"/>
      <c r="M721" s="160"/>
      <c r="N721" s="160"/>
      <c r="O721" s="160"/>
      <c r="P721" s="160"/>
      <c r="Q721" s="160"/>
      <c r="R721" s="160"/>
      <c r="S721" s="160"/>
      <c r="T721" s="160"/>
      <c r="U721" s="160"/>
      <c r="V721" s="160"/>
      <c r="W721" s="160"/>
    </row>
    <row r="722" ht="9" customHeight="1" hidden="1">
      <c r="A722" s="459"/>
      <c r="B722" s="459"/>
      <c r="C722" s="459"/>
      <c r="D722" s="459"/>
      <c r="E722" s="459"/>
      <c r="F722" s="459"/>
      <c r="G722" s="459"/>
      <c r="H722" s="459"/>
      <c r="I722" s="459"/>
      <c r="J722" s="459"/>
      <c r="K722" s="459"/>
      <c r="L722" s="160"/>
      <c r="M722" s="160"/>
      <c r="N722" s="160"/>
      <c r="O722" s="160"/>
      <c r="P722" s="160"/>
      <c r="Q722" s="160"/>
      <c r="R722" s="160"/>
      <c r="S722" s="160"/>
      <c r="T722" s="160"/>
      <c r="U722" s="160"/>
      <c r="V722" s="160"/>
      <c r="W722" s="160"/>
    </row>
    <row r="723" ht="9" customHeight="1" hidden="1">
      <c r="A723" s="459"/>
      <c r="B723" s="459"/>
      <c r="C723" s="459"/>
      <c r="D723" s="459"/>
      <c r="E723" s="459"/>
      <c r="F723" s="459"/>
      <c r="G723" s="459"/>
      <c r="H723" s="459"/>
      <c r="I723" s="459"/>
      <c r="J723" s="459"/>
      <c r="K723" s="459"/>
      <c r="L723" s="160"/>
      <c r="M723" s="160"/>
      <c r="N723" s="160"/>
      <c r="O723" s="160"/>
      <c r="P723" s="160"/>
      <c r="Q723" s="160"/>
      <c r="R723" s="160"/>
      <c r="S723" s="160"/>
      <c r="T723" s="160"/>
      <c r="U723" s="160"/>
      <c r="V723" s="160"/>
      <c r="W723" s="160"/>
    </row>
    <row r="724" ht="9" customHeight="1" hidden="1">
      <c r="A724" s="459"/>
      <c r="B724" s="459"/>
      <c r="C724" s="459"/>
      <c r="D724" s="459"/>
      <c r="E724" s="459"/>
      <c r="F724" s="459"/>
      <c r="G724" s="459"/>
      <c r="H724" s="459"/>
      <c r="I724" s="459"/>
      <c r="J724" s="459"/>
      <c r="K724" s="459"/>
      <c r="L724" s="160"/>
      <c r="M724" s="160"/>
      <c r="N724" s="160"/>
      <c r="O724" s="160"/>
      <c r="P724" s="160"/>
      <c r="Q724" s="160"/>
      <c r="R724" s="160"/>
      <c r="S724" s="160"/>
      <c r="T724" s="160"/>
      <c r="U724" s="160"/>
      <c r="V724" s="160"/>
      <c r="W724" s="160"/>
    </row>
    <row r="725" ht="9" customHeight="1" hidden="1">
      <c r="A725" s="459"/>
      <c r="B725" s="459"/>
      <c r="C725" s="459"/>
      <c r="D725" s="459"/>
      <c r="E725" s="459"/>
      <c r="F725" s="459"/>
      <c r="G725" s="459"/>
      <c r="H725" s="459"/>
      <c r="I725" s="459"/>
      <c r="J725" s="459"/>
      <c r="K725" s="459"/>
      <c r="L725" s="160"/>
      <c r="M725" s="160"/>
      <c r="N725" s="160"/>
      <c r="O725" s="160"/>
      <c r="P725" s="160"/>
      <c r="Q725" s="160"/>
      <c r="R725" s="160"/>
      <c r="S725" s="160"/>
      <c r="T725" s="160"/>
      <c r="U725" s="160"/>
      <c r="V725" s="160"/>
      <c r="W725" s="160"/>
    </row>
    <row r="726" ht="9" customHeight="1" hidden="1">
      <c r="A726" s="459"/>
      <c r="B726" s="459"/>
      <c r="C726" s="459"/>
      <c r="D726" s="459"/>
      <c r="E726" s="459"/>
      <c r="F726" s="459"/>
      <c r="G726" s="459"/>
      <c r="H726" s="459"/>
      <c r="I726" s="459"/>
      <c r="J726" s="459"/>
      <c r="K726" s="459"/>
      <c r="L726" s="160"/>
      <c r="M726" s="160"/>
      <c r="N726" s="160"/>
      <c r="O726" s="160"/>
      <c r="P726" s="160"/>
      <c r="Q726" s="160"/>
      <c r="R726" s="160"/>
      <c r="S726" s="160"/>
      <c r="T726" s="160"/>
      <c r="U726" s="160"/>
      <c r="V726" s="160"/>
      <c r="W726" s="160"/>
    </row>
    <row r="727" ht="9" customHeight="1" hidden="1">
      <c r="A727" s="459"/>
      <c r="B727" s="459"/>
      <c r="C727" s="459"/>
      <c r="D727" s="459"/>
      <c r="E727" s="459"/>
      <c r="F727" s="459"/>
      <c r="G727" s="459"/>
      <c r="H727" s="459"/>
      <c r="I727" s="459"/>
      <c r="J727" s="459"/>
      <c r="K727" s="459"/>
      <c r="L727" s="160"/>
      <c r="M727" s="160"/>
      <c r="N727" s="160"/>
      <c r="O727" s="160"/>
      <c r="P727" s="160"/>
      <c r="Q727" s="160"/>
      <c r="R727" s="160"/>
      <c r="S727" s="160"/>
      <c r="T727" s="160"/>
      <c r="U727" s="160"/>
      <c r="V727" s="160"/>
      <c r="W727" s="160"/>
    </row>
    <row r="728" ht="9" customHeight="1" hidden="1">
      <c r="A728" s="459"/>
      <c r="B728" s="459"/>
      <c r="C728" s="459"/>
      <c r="D728" s="459"/>
      <c r="E728" s="459"/>
      <c r="F728" s="459"/>
      <c r="G728" s="459"/>
      <c r="H728" s="459"/>
      <c r="I728" s="459"/>
      <c r="J728" s="459"/>
      <c r="K728" s="459"/>
      <c r="L728" s="160"/>
      <c r="M728" s="160"/>
      <c r="N728" s="160"/>
      <c r="O728" s="160"/>
      <c r="P728" s="160"/>
      <c r="Q728" s="160"/>
      <c r="R728" s="160"/>
      <c r="S728" s="160"/>
      <c r="T728" s="160"/>
      <c r="U728" s="160"/>
      <c r="V728" s="160"/>
      <c r="W728" s="160"/>
    </row>
    <row r="729" ht="9" customHeight="1" hidden="1">
      <c r="A729" s="459"/>
      <c r="B729" s="459"/>
      <c r="C729" s="459"/>
      <c r="D729" s="459"/>
      <c r="E729" s="459"/>
      <c r="F729" s="459"/>
      <c r="G729" s="459"/>
      <c r="H729" s="459"/>
      <c r="I729" s="459"/>
      <c r="J729" s="459"/>
      <c r="K729" s="459"/>
      <c r="L729" s="160"/>
      <c r="M729" s="160"/>
      <c r="N729" s="160"/>
      <c r="O729" s="160"/>
      <c r="P729" s="160"/>
      <c r="Q729" s="160"/>
      <c r="R729" s="160"/>
      <c r="S729" s="160"/>
      <c r="T729" s="160"/>
      <c r="U729" s="160"/>
      <c r="V729" s="160"/>
      <c r="W729" s="160"/>
    </row>
    <row r="730" ht="9" customHeight="1" hidden="1">
      <c r="A730" s="459"/>
      <c r="B730" s="459"/>
      <c r="C730" s="459"/>
      <c r="D730" s="459"/>
      <c r="E730" s="459"/>
      <c r="F730" s="459"/>
      <c r="G730" s="459"/>
      <c r="H730" s="459"/>
      <c r="I730" s="459"/>
      <c r="J730" s="459"/>
      <c r="K730" s="459"/>
      <c r="L730" s="160"/>
      <c r="M730" s="160"/>
      <c r="N730" s="160"/>
      <c r="O730" s="160"/>
      <c r="P730" s="160"/>
      <c r="Q730" s="160"/>
      <c r="R730" s="160"/>
      <c r="S730" s="160"/>
      <c r="T730" s="160"/>
      <c r="U730" s="160"/>
      <c r="V730" s="160"/>
      <c r="W730" s="160"/>
    </row>
    <row r="731" ht="9" customHeight="1" hidden="1">
      <c r="A731" s="459"/>
      <c r="B731" s="459"/>
      <c r="C731" s="459"/>
      <c r="D731" s="459"/>
      <c r="E731" s="459"/>
      <c r="F731" s="459"/>
      <c r="G731" s="459"/>
      <c r="H731" s="459"/>
      <c r="I731" s="459"/>
      <c r="J731" s="459"/>
      <c r="K731" s="459"/>
      <c r="L731" s="160"/>
      <c r="M731" s="160"/>
      <c r="N731" s="160"/>
      <c r="O731" s="160"/>
      <c r="P731" s="160"/>
      <c r="Q731" s="160"/>
      <c r="R731" s="160"/>
      <c r="S731" s="160"/>
      <c r="T731" s="160"/>
      <c r="U731" s="160"/>
      <c r="V731" s="160"/>
      <c r="W731" s="160"/>
    </row>
    <row r="732" ht="9" customHeight="1" hidden="1">
      <c r="A732" s="459"/>
      <c r="B732" s="459"/>
      <c r="C732" s="459"/>
      <c r="D732" s="459"/>
      <c r="E732" s="459"/>
      <c r="F732" s="459"/>
      <c r="G732" s="459"/>
      <c r="H732" s="459"/>
      <c r="I732" s="459"/>
      <c r="J732" s="459"/>
      <c r="K732" s="459"/>
      <c r="L732" s="160"/>
      <c r="M732" s="160"/>
      <c r="N732" s="160"/>
      <c r="O732" s="160"/>
      <c r="P732" s="160"/>
      <c r="Q732" s="160"/>
      <c r="R732" s="160"/>
      <c r="S732" s="160"/>
      <c r="T732" s="160"/>
      <c r="U732" s="160"/>
      <c r="V732" s="160"/>
      <c r="W732" s="160"/>
    </row>
    <row r="733" ht="9" customHeight="1" hidden="1">
      <c r="A733" s="459"/>
      <c r="B733" s="459"/>
      <c r="C733" s="459"/>
      <c r="D733" s="459"/>
      <c r="E733" s="459"/>
      <c r="F733" s="459"/>
      <c r="G733" s="459"/>
      <c r="H733" s="459"/>
      <c r="I733" s="459"/>
      <c r="J733" s="459"/>
      <c r="K733" s="459"/>
      <c r="L733" s="160"/>
      <c r="M733" s="160"/>
      <c r="N733" s="160"/>
      <c r="O733" s="160"/>
      <c r="P733" s="160"/>
      <c r="Q733" s="160"/>
      <c r="R733" s="160"/>
      <c r="S733" s="160"/>
      <c r="T733" s="160"/>
      <c r="U733" s="160"/>
      <c r="V733" s="160"/>
      <c r="W733" s="160"/>
    </row>
    <row r="734" ht="9" customHeight="1" hidden="1">
      <c r="A734" s="459"/>
      <c r="B734" s="459"/>
      <c r="C734" s="459"/>
      <c r="D734" s="459"/>
      <c r="E734" s="459"/>
      <c r="F734" s="459"/>
      <c r="G734" s="459"/>
      <c r="H734" s="459"/>
      <c r="I734" s="459"/>
      <c r="J734" s="459"/>
      <c r="K734" s="459"/>
      <c r="L734" s="160"/>
      <c r="M734" s="160"/>
      <c r="N734" s="160"/>
      <c r="O734" s="160"/>
      <c r="P734" s="160"/>
      <c r="Q734" s="160"/>
      <c r="R734" s="160"/>
      <c r="S734" s="160"/>
      <c r="T734" s="160"/>
      <c r="U734" s="160"/>
      <c r="V734" s="160"/>
      <c r="W734" s="160"/>
    </row>
    <row r="735" ht="9" customHeight="1" hidden="1">
      <c r="A735" s="459"/>
      <c r="B735" s="459"/>
      <c r="C735" s="459"/>
      <c r="D735" s="459"/>
      <c r="E735" s="459"/>
      <c r="F735" s="459"/>
      <c r="G735" s="459"/>
      <c r="H735" s="459"/>
      <c r="I735" s="459"/>
      <c r="J735" s="459"/>
      <c r="K735" s="459"/>
      <c r="L735" s="160"/>
      <c r="M735" s="160"/>
      <c r="N735" s="160"/>
      <c r="O735" s="160"/>
      <c r="P735" s="160"/>
      <c r="Q735" s="160"/>
      <c r="R735" s="160"/>
      <c r="S735" s="160"/>
      <c r="T735" s="160"/>
      <c r="U735" s="160"/>
      <c r="V735" s="160"/>
      <c r="W735" s="160"/>
    </row>
    <row r="736" ht="9" customHeight="1" hidden="1">
      <c r="A736" s="459"/>
      <c r="B736" s="459"/>
      <c r="C736" s="459"/>
      <c r="D736" s="459"/>
      <c r="E736" s="459"/>
      <c r="F736" s="459"/>
      <c r="G736" s="459"/>
      <c r="H736" s="459"/>
      <c r="I736" s="459"/>
      <c r="J736" s="459"/>
      <c r="K736" s="459"/>
      <c r="L736" s="160"/>
      <c r="M736" s="160"/>
      <c r="N736" s="160"/>
      <c r="O736" s="160"/>
      <c r="P736" s="160"/>
      <c r="Q736" s="160"/>
      <c r="R736" s="160"/>
      <c r="S736" s="160"/>
      <c r="T736" s="160"/>
      <c r="U736" s="160"/>
      <c r="V736" s="160"/>
      <c r="W736" s="160"/>
    </row>
    <row r="737" ht="9" customHeight="1" hidden="1">
      <c r="A737" s="459"/>
      <c r="B737" s="459"/>
      <c r="C737" s="459"/>
      <c r="D737" s="459"/>
      <c r="E737" s="459"/>
      <c r="F737" s="459"/>
      <c r="G737" s="459"/>
      <c r="H737" s="459"/>
      <c r="I737" s="459"/>
      <c r="J737" s="459"/>
      <c r="K737" s="459"/>
      <c r="L737" s="160"/>
      <c r="M737" s="160"/>
      <c r="N737" s="160"/>
      <c r="O737" s="160"/>
      <c r="P737" s="160"/>
      <c r="Q737" s="160"/>
      <c r="R737" s="160"/>
      <c r="S737" s="160"/>
      <c r="T737" s="160"/>
      <c r="U737" s="160"/>
      <c r="V737" s="160"/>
      <c r="W737" s="160"/>
    </row>
    <row r="738" ht="9" customHeight="1" hidden="1">
      <c r="A738" s="459"/>
      <c r="B738" s="459"/>
      <c r="C738" s="459"/>
      <c r="D738" s="459"/>
      <c r="E738" s="459"/>
      <c r="F738" s="459"/>
      <c r="G738" s="459"/>
      <c r="H738" s="459"/>
      <c r="I738" s="459"/>
      <c r="J738" s="459"/>
      <c r="K738" s="459"/>
      <c r="L738" s="160"/>
      <c r="M738" s="160"/>
      <c r="N738" s="160"/>
      <c r="O738" s="160"/>
      <c r="P738" s="160"/>
      <c r="Q738" s="160"/>
      <c r="R738" s="160"/>
      <c r="S738" s="160"/>
      <c r="T738" s="160"/>
      <c r="U738" s="160"/>
      <c r="V738" s="160"/>
      <c r="W738" s="160"/>
    </row>
    <row r="739" ht="9" customHeight="1" hidden="1">
      <c r="A739" s="459"/>
      <c r="B739" s="459"/>
      <c r="C739" s="459"/>
      <c r="D739" s="459"/>
      <c r="E739" s="459"/>
      <c r="F739" s="459"/>
      <c r="G739" s="459"/>
      <c r="H739" s="459"/>
      <c r="I739" s="459"/>
      <c r="J739" s="459"/>
      <c r="K739" s="459"/>
      <c r="L739" s="160"/>
      <c r="M739" s="160"/>
      <c r="N739" s="160"/>
      <c r="O739" s="160"/>
      <c r="P739" s="160"/>
      <c r="Q739" s="160"/>
      <c r="R739" s="160"/>
      <c r="S739" s="160"/>
      <c r="T739" s="160"/>
      <c r="U739" s="160"/>
      <c r="V739" s="160"/>
      <c r="W739" s="160"/>
    </row>
    <row r="740" ht="9" customHeight="1" hidden="1">
      <c r="A740" s="459"/>
      <c r="B740" s="459"/>
      <c r="C740" s="459"/>
      <c r="D740" s="459"/>
      <c r="E740" s="459"/>
      <c r="F740" s="459"/>
      <c r="G740" s="459"/>
      <c r="H740" s="459"/>
      <c r="I740" s="459"/>
      <c r="J740" s="459"/>
      <c r="K740" s="459"/>
      <c r="L740" s="160"/>
      <c r="M740" s="160"/>
      <c r="N740" s="160"/>
      <c r="O740" s="160"/>
      <c r="P740" s="160"/>
      <c r="Q740" s="160"/>
      <c r="R740" s="160"/>
      <c r="S740" s="160"/>
      <c r="T740" s="160"/>
      <c r="U740" s="160"/>
      <c r="V740" s="160"/>
      <c r="W740" s="160"/>
    </row>
    <row r="741" ht="9" customHeight="1" hidden="1">
      <c r="A741" s="459"/>
      <c r="B741" s="459"/>
      <c r="C741" s="459"/>
      <c r="D741" s="459"/>
      <c r="E741" s="459"/>
      <c r="F741" s="459"/>
      <c r="G741" s="459"/>
      <c r="H741" s="459"/>
      <c r="I741" s="459"/>
      <c r="J741" s="459"/>
      <c r="K741" s="459"/>
      <c r="L741" s="160"/>
      <c r="M741" s="160"/>
      <c r="N741" s="160"/>
      <c r="O741" s="160"/>
      <c r="P741" s="160"/>
      <c r="Q741" s="160"/>
      <c r="R741" s="160"/>
      <c r="S741" s="160"/>
      <c r="T741" s="160"/>
      <c r="U741" s="160"/>
      <c r="V741" s="160"/>
      <c r="W741" s="160"/>
    </row>
    <row r="742" ht="9" customHeight="1" hidden="1">
      <c r="A742" s="459"/>
      <c r="B742" s="459"/>
      <c r="C742" s="459"/>
      <c r="D742" s="459"/>
      <c r="E742" s="459"/>
      <c r="F742" s="459"/>
      <c r="G742" s="459"/>
      <c r="H742" s="459"/>
      <c r="I742" s="459"/>
      <c r="J742" s="459"/>
      <c r="K742" s="459"/>
      <c r="L742" s="160"/>
      <c r="M742" s="160"/>
      <c r="N742" s="160"/>
      <c r="O742" s="160"/>
      <c r="P742" s="160"/>
      <c r="Q742" s="160"/>
      <c r="R742" s="160"/>
      <c r="S742" s="160"/>
      <c r="T742" s="160"/>
      <c r="U742" s="160"/>
      <c r="V742" s="160"/>
      <c r="W742" s="160"/>
    </row>
    <row r="743" ht="9" customHeight="1" hidden="1">
      <c r="A743" s="459"/>
      <c r="B743" s="459"/>
      <c r="C743" s="459"/>
      <c r="D743" s="459"/>
      <c r="E743" s="459"/>
      <c r="F743" s="459"/>
      <c r="G743" s="459"/>
      <c r="H743" s="459"/>
      <c r="I743" s="459"/>
      <c r="J743" s="459"/>
      <c r="K743" s="459"/>
      <c r="L743" s="160"/>
      <c r="M743" s="160"/>
      <c r="N743" s="160"/>
      <c r="O743" s="160"/>
      <c r="P743" s="160"/>
      <c r="Q743" s="160"/>
      <c r="R743" s="160"/>
      <c r="S743" s="160"/>
      <c r="T743" s="160"/>
      <c r="U743" s="160"/>
      <c r="V743" s="160"/>
      <c r="W743" s="160"/>
    </row>
    <row r="744" ht="9" customHeight="1" hidden="1">
      <c r="A744" s="459"/>
      <c r="B744" s="459"/>
      <c r="C744" s="459"/>
      <c r="D744" s="459"/>
      <c r="E744" s="459"/>
      <c r="F744" s="459"/>
      <c r="G744" s="459"/>
      <c r="H744" s="459"/>
      <c r="I744" s="459"/>
      <c r="J744" s="459"/>
      <c r="K744" s="459"/>
      <c r="L744" s="160"/>
      <c r="M744" s="160"/>
      <c r="N744" s="160"/>
      <c r="O744" s="160"/>
      <c r="P744" s="160"/>
      <c r="Q744" s="160"/>
      <c r="R744" s="160"/>
      <c r="S744" s="160"/>
      <c r="T744" s="160"/>
      <c r="U744" s="160"/>
      <c r="V744" s="160"/>
      <c r="W744" s="160"/>
    </row>
    <row r="745" ht="9" customHeight="1" hidden="1">
      <c r="A745" s="459"/>
      <c r="B745" s="459"/>
      <c r="C745" s="459"/>
      <c r="D745" s="459"/>
      <c r="E745" s="459"/>
      <c r="F745" s="459"/>
      <c r="G745" s="459"/>
      <c r="H745" s="459"/>
      <c r="I745" s="459"/>
      <c r="J745" s="459"/>
      <c r="K745" s="459"/>
      <c r="L745" s="160"/>
      <c r="M745" s="160"/>
      <c r="N745" s="160"/>
      <c r="O745" s="160"/>
      <c r="P745" s="160"/>
      <c r="Q745" s="160"/>
      <c r="R745" s="160"/>
      <c r="S745" s="160"/>
      <c r="T745" s="160"/>
      <c r="U745" s="160"/>
      <c r="V745" s="160"/>
      <c r="W745" s="160"/>
    </row>
    <row r="746" ht="9" customHeight="1" hidden="1">
      <c r="A746" s="459"/>
      <c r="B746" s="459"/>
      <c r="C746" s="459"/>
      <c r="D746" s="459"/>
      <c r="E746" s="459"/>
      <c r="F746" s="459"/>
      <c r="G746" s="459"/>
      <c r="H746" s="459"/>
      <c r="I746" s="459"/>
      <c r="J746" s="459"/>
      <c r="K746" s="459"/>
      <c r="L746" s="160"/>
      <c r="M746" s="160"/>
      <c r="N746" s="160"/>
      <c r="O746" s="160"/>
      <c r="P746" s="160"/>
      <c r="Q746" s="160"/>
      <c r="R746" s="160"/>
      <c r="S746" s="160"/>
      <c r="T746" s="160"/>
      <c r="U746" s="160"/>
      <c r="V746" s="160"/>
      <c r="W746" s="160"/>
    </row>
    <row r="747" ht="9" customHeight="1" hidden="1">
      <c r="A747" s="459"/>
      <c r="B747" s="459"/>
      <c r="C747" s="459"/>
      <c r="D747" s="459"/>
      <c r="E747" s="459"/>
      <c r="F747" s="459"/>
      <c r="G747" s="459"/>
      <c r="H747" s="459"/>
      <c r="I747" s="459"/>
      <c r="J747" s="459"/>
      <c r="K747" s="459"/>
      <c r="L747" s="160"/>
      <c r="M747" s="160"/>
      <c r="N747" s="160"/>
      <c r="O747" s="160"/>
      <c r="P747" s="160"/>
      <c r="Q747" s="160"/>
      <c r="R747" s="160"/>
      <c r="S747" s="160"/>
      <c r="T747" s="160"/>
      <c r="U747" s="160"/>
      <c r="V747" s="160"/>
      <c r="W747" s="160"/>
    </row>
    <row r="748" ht="9" customHeight="1" hidden="1">
      <c r="A748" s="459"/>
      <c r="B748" s="459"/>
      <c r="C748" s="459"/>
      <c r="D748" s="459"/>
      <c r="E748" s="459"/>
      <c r="F748" s="459"/>
      <c r="G748" s="459"/>
      <c r="H748" s="459"/>
      <c r="I748" s="459"/>
      <c r="J748" s="459"/>
      <c r="K748" s="459"/>
      <c r="L748" s="160"/>
      <c r="M748" s="160"/>
      <c r="N748" s="160"/>
      <c r="O748" s="160"/>
      <c r="P748" s="160"/>
      <c r="Q748" s="160"/>
      <c r="R748" s="160"/>
      <c r="S748" s="160"/>
      <c r="T748" s="160"/>
      <c r="U748" s="160"/>
      <c r="V748" s="160"/>
      <c r="W748" s="160"/>
    </row>
    <row r="749" ht="9" customHeight="1" hidden="1">
      <c r="A749" s="459"/>
      <c r="B749" s="459"/>
      <c r="C749" s="459"/>
      <c r="D749" s="459"/>
      <c r="E749" s="459"/>
      <c r="F749" s="459"/>
      <c r="G749" s="459"/>
      <c r="H749" s="459"/>
      <c r="I749" s="459"/>
      <c r="J749" s="459"/>
      <c r="K749" s="459"/>
      <c r="L749" s="160"/>
      <c r="M749" s="160"/>
      <c r="N749" s="160"/>
      <c r="O749" s="160"/>
      <c r="P749" s="160"/>
      <c r="Q749" s="160"/>
      <c r="R749" s="160"/>
      <c r="S749" s="160"/>
      <c r="T749" s="160"/>
      <c r="U749" s="160"/>
      <c r="V749" s="160"/>
      <c r="W749" s="160"/>
    </row>
    <row r="750" ht="9" customHeight="1" hidden="1">
      <c r="A750" s="459"/>
      <c r="B750" s="459"/>
      <c r="C750" s="459"/>
      <c r="D750" s="459"/>
      <c r="E750" s="459"/>
      <c r="F750" s="459"/>
      <c r="G750" s="459"/>
      <c r="H750" s="459"/>
      <c r="I750" s="459"/>
      <c r="J750" s="459"/>
      <c r="K750" s="459"/>
      <c r="L750" s="160"/>
      <c r="M750" s="160"/>
      <c r="N750" s="160"/>
      <c r="O750" s="160"/>
      <c r="P750" s="160"/>
      <c r="Q750" s="160"/>
      <c r="R750" s="160"/>
      <c r="S750" s="160"/>
      <c r="T750" s="160"/>
      <c r="U750" s="160"/>
      <c r="V750" s="160"/>
      <c r="W750" s="160"/>
    </row>
    <row r="751" ht="9" customHeight="1" hidden="1">
      <c r="A751" s="459"/>
      <c r="B751" s="459"/>
      <c r="C751" s="459"/>
      <c r="D751" s="459"/>
      <c r="E751" s="459"/>
      <c r="F751" s="459"/>
      <c r="G751" s="459"/>
      <c r="H751" s="459"/>
      <c r="I751" s="459"/>
      <c r="J751" s="459"/>
      <c r="K751" s="459"/>
      <c r="L751" s="160"/>
      <c r="M751" s="160"/>
      <c r="N751" s="160"/>
      <c r="O751" s="160"/>
      <c r="P751" s="160"/>
      <c r="Q751" s="160"/>
      <c r="R751" s="160"/>
      <c r="S751" s="160"/>
      <c r="T751" s="160"/>
      <c r="U751" s="160"/>
      <c r="V751" s="160"/>
      <c r="W751" s="160"/>
    </row>
    <row r="752" ht="9" customHeight="1" hidden="1">
      <c r="A752" s="459"/>
      <c r="B752" s="459"/>
      <c r="C752" s="459"/>
      <c r="D752" s="459"/>
      <c r="E752" s="459"/>
      <c r="F752" s="459"/>
      <c r="G752" s="459"/>
      <c r="H752" s="459"/>
      <c r="I752" s="459"/>
      <c r="J752" s="459"/>
      <c r="K752" s="459"/>
      <c r="L752" s="160"/>
      <c r="M752" s="160"/>
      <c r="N752" s="160"/>
      <c r="O752" s="160"/>
      <c r="P752" s="160"/>
      <c r="Q752" s="160"/>
      <c r="R752" s="160"/>
      <c r="S752" s="160"/>
      <c r="T752" s="160"/>
      <c r="U752" s="160"/>
      <c r="V752" s="160"/>
      <c r="W752" s="160"/>
    </row>
    <row r="753" ht="9" customHeight="1" hidden="1">
      <c r="A753" s="459"/>
      <c r="B753" s="459"/>
      <c r="C753" s="459"/>
      <c r="D753" s="459"/>
      <c r="E753" s="459"/>
      <c r="F753" s="459"/>
      <c r="G753" s="459"/>
      <c r="H753" s="459"/>
      <c r="I753" s="459"/>
      <c r="J753" s="459"/>
      <c r="K753" s="459"/>
      <c r="L753" s="160"/>
      <c r="M753" s="160"/>
      <c r="N753" s="160"/>
      <c r="O753" s="160"/>
      <c r="P753" s="160"/>
      <c r="Q753" s="160"/>
      <c r="R753" s="160"/>
      <c r="S753" s="160"/>
      <c r="T753" s="160"/>
      <c r="U753" s="160"/>
      <c r="V753" s="160"/>
      <c r="W753" s="160"/>
    </row>
    <row r="754" ht="9" customHeight="1" hidden="1">
      <c r="A754" s="459"/>
      <c r="B754" s="459"/>
      <c r="C754" s="459"/>
      <c r="D754" s="459"/>
      <c r="E754" s="459"/>
      <c r="F754" s="459"/>
      <c r="G754" s="459"/>
      <c r="H754" s="459"/>
      <c r="I754" s="459"/>
      <c r="J754" s="459"/>
      <c r="K754" s="459"/>
      <c r="L754" s="160"/>
      <c r="M754" s="160"/>
      <c r="N754" s="160"/>
      <c r="O754" s="160"/>
      <c r="P754" s="160"/>
      <c r="Q754" s="160"/>
      <c r="R754" s="160"/>
      <c r="S754" s="160"/>
      <c r="T754" s="160"/>
      <c r="U754" s="160"/>
      <c r="V754" s="160"/>
      <c r="W754" s="160"/>
    </row>
    <row r="755" ht="9" customHeight="1" hidden="1">
      <c r="A755" s="459"/>
      <c r="B755" s="459"/>
      <c r="C755" s="459"/>
      <c r="D755" s="459"/>
      <c r="E755" s="459"/>
      <c r="F755" s="459"/>
      <c r="G755" s="459"/>
      <c r="H755" s="459"/>
      <c r="I755" s="459"/>
      <c r="J755" s="459"/>
      <c r="K755" s="459"/>
      <c r="L755" s="160"/>
      <c r="M755" s="160"/>
      <c r="N755" s="160"/>
      <c r="O755" s="160"/>
      <c r="P755" s="160"/>
      <c r="Q755" s="160"/>
      <c r="R755" s="160"/>
      <c r="S755" s="160"/>
      <c r="T755" s="160"/>
      <c r="U755" s="160"/>
      <c r="V755" s="160"/>
      <c r="W755" s="160"/>
    </row>
    <row r="756" ht="9" customHeight="1" hidden="1">
      <c r="A756" s="459"/>
      <c r="B756" s="459"/>
      <c r="C756" s="459"/>
      <c r="D756" s="459"/>
      <c r="E756" s="459"/>
      <c r="F756" s="459"/>
      <c r="G756" s="459"/>
      <c r="H756" s="459"/>
      <c r="I756" s="459"/>
      <c r="J756" s="459"/>
      <c r="K756" s="459"/>
      <c r="L756" s="160"/>
      <c r="M756" s="160"/>
      <c r="N756" s="160"/>
      <c r="O756" s="160"/>
      <c r="P756" s="160"/>
      <c r="Q756" s="160"/>
      <c r="R756" s="160"/>
      <c r="S756" s="160"/>
      <c r="T756" s="160"/>
      <c r="U756" s="160"/>
      <c r="V756" s="160"/>
      <c r="W756" s="160"/>
    </row>
    <row r="757" ht="9" customHeight="1" hidden="1">
      <c r="A757" s="459"/>
      <c r="B757" s="459"/>
      <c r="C757" s="459"/>
      <c r="D757" s="459"/>
      <c r="E757" s="459"/>
      <c r="F757" s="459"/>
      <c r="G757" s="459"/>
      <c r="H757" s="459"/>
      <c r="I757" s="459"/>
      <c r="J757" s="459"/>
      <c r="K757" s="459"/>
      <c r="L757" s="160"/>
      <c r="M757" s="160"/>
      <c r="N757" s="160"/>
      <c r="O757" s="160"/>
      <c r="P757" s="160"/>
      <c r="Q757" s="160"/>
      <c r="R757" s="160"/>
      <c r="S757" s="160"/>
      <c r="T757" s="160"/>
      <c r="U757" s="160"/>
      <c r="V757" s="160"/>
      <c r="W757" s="160"/>
    </row>
    <row r="758" ht="9" customHeight="1" hidden="1">
      <c r="A758" s="459"/>
      <c r="B758" s="459"/>
      <c r="C758" s="459"/>
      <c r="D758" s="459"/>
      <c r="E758" s="459"/>
      <c r="F758" s="459"/>
      <c r="G758" s="459"/>
      <c r="H758" s="459"/>
      <c r="I758" s="459"/>
      <c r="J758" s="459"/>
      <c r="K758" s="459"/>
      <c r="L758" s="160"/>
      <c r="M758" s="160"/>
      <c r="N758" s="160"/>
      <c r="O758" s="160"/>
      <c r="P758" s="160"/>
      <c r="Q758" s="160"/>
      <c r="R758" s="160"/>
      <c r="S758" s="160"/>
      <c r="T758" s="160"/>
      <c r="U758" s="160"/>
      <c r="V758" s="160"/>
      <c r="W758" s="160"/>
    </row>
    <row r="759" ht="9" customHeight="1" hidden="1">
      <c r="A759" s="459"/>
      <c r="B759" s="459"/>
      <c r="C759" s="459"/>
      <c r="D759" s="459"/>
      <c r="E759" s="459"/>
      <c r="F759" s="459"/>
      <c r="G759" s="459"/>
      <c r="H759" s="459"/>
      <c r="I759" s="459"/>
      <c r="J759" s="459"/>
      <c r="K759" s="459"/>
      <c r="L759" s="160"/>
      <c r="M759" s="160"/>
      <c r="N759" s="160"/>
      <c r="O759" s="160"/>
      <c r="P759" s="160"/>
      <c r="Q759" s="160"/>
      <c r="R759" s="160"/>
      <c r="S759" s="160"/>
      <c r="T759" s="160"/>
      <c r="U759" s="160"/>
      <c r="V759" s="160"/>
      <c r="W759" s="160"/>
    </row>
    <row r="760" ht="9" customHeight="1" hidden="1">
      <c r="A760" s="459"/>
      <c r="B760" s="459"/>
      <c r="C760" s="459"/>
      <c r="D760" s="459"/>
      <c r="E760" s="459"/>
      <c r="F760" s="459"/>
      <c r="G760" s="459"/>
      <c r="H760" s="459"/>
      <c r="I760" s="459"/>
      <c r="J760" s="459"/>
      <c r="K760" s="459"/>
      <c r="L760" s="160"/>
      <c r="M760" s="160"/>
      <c r="N760" s="160"/>
      <c r="O760" s="160"/>
      <c r="P760" s="160"/>
      <c r="Q760" s="160"/>
      <c r="R760" s="160"/>
      <c r="S760" s="160"/>
      <c r="T760" s="160"/>
      <c r="U760" s="160"/>
      <c r="V760" s="160"/>
      <c r="W760" s="160"/>
    </row>
    <row r="761" ht="9" customHeight="1" hidden="1">
      <c r="A761" s="459"/>
      <c r="B761" s="459"/>
      <c r="C761" s="459"/>
      <c r="D761" s="459"/>
      <c r="E761" s="459"/>
      <c r="F761" s="459"/>
      <c r="G761" s="459"/>
      <c r="H761" s="459"/>
      <c r="I761" s="459"/>
      <c r="J761" s="459"/>
      <c r="K761" s="459"/>
      <c r="L761" s="160"/>
      <c r="M761" s="160"/>
      <c r="N761" s="160"/>
      <c r="O761" s="160"/>
      <c r="P761" s="160"/>
      <c r="Q761" s="160"/>
      <c r="R761" s="160"/>
      <c r="S761" s="160"/>
      <c r="T761" s="160"/>
      <c r="U761" s="160"/>
      <c r="V761" s="160"/>
      <c r="W761" s="160"/>
    </row>
    <row r="762" ht="9" customHeight="1" hidden="1">
      <c r="A762" s="459"/>
      <c r="B762" s="459"/>
      <c r="C762" s="459"/>
      <c r="D762" s="459"/>
      <c r="E762" s="459"/>
      <c r="F762" s="459"/>
      <c r="G762" s="459"/>
      <c r="H762" s="459"/>
      <c r="I762" s="459"/>
      <c r="J762" s="459"/>
      <c r="K762" s="459"/>
      <c r="L762" s="160"/>
      <c r="M762" s="160"/>
      <c r="N762" s="160"/>
      <c r="O762" s="160"/>
      <c r="P762" s="160"/>
      <c r="Q762" s="160"/>
      <c r="R762" s="160"/>
      <c r="S762" s="160"/>
      <c r="T762" s="160"/>
      <c r="U762" s="160"/>
      <c r="V762" s="160"/>
      <c r="W762" s="160"/>
    </row>
    <row r="763" ht="9" customHeight="1" hidden="1">
      <c r="A763" s="459"/>
      <c r="B763" s="459"/>
      <c r="C763" s="459"/>
      <c r="D763" s="459"/>
      <c r="E763" s="459"/>
      <c r="F763" s="459"/>
      <c r="G763" s="459"/>
      <c r="H763" s="459"/>
      <c r="I763" s="459"/>
      <c r="J763" s="459"/>
      <c r="K763" s="459"/>
      <c r="L763" s="160"/>
      <c r="M763" s="160"/>
      <c r="N763" s="160"/>
      <c r="O763" s="160"/>
      <c r="P763" s="160"/>
      <c r="Q763" s="160"/>
      <c r="R763" s="160"/>
      <c r="S763" s="160"/>
      <c r="T763" s="160"/>
      <c r="U763" s="160"/>
      <c r="V763" s="160"/>
      <c r="W763" s="160"/>
    </row>
    <row r="764" ht="9" customHeight="1" hidden="1">
      <c r="A764" s="459"/>
      <c r="B764" s="459"/>
      <c r="C764" s="459"/>
      <c r="D764" s="459"/>
      <c r="E764" s="459"/>
      <c r="F764" s="459"/>
      <c r="G764" s="459"/>
      <c r="H764" s="459"/>
      <c r="I764" s="459"/>
      <c r="J764" s="459"/>
      <c r="K764" s="459"/>
      <c r="L764" s="160"/>
      <c r="M764" s="160"/>
      <c r="N764" s="160"/>
      <c r="O764" s="160"/>
      <c r="P764" s="160"/>
      <c r="Q764" s="160"/>
      <c r="R764" s="160"/>
      <c r="S764" s="160"/>
      <c r="T764" s="160"/>
      <c r="U764" s="160"/>
      <c r="V764" s="160"/>
      <c r="W764" s="160"/>
    </row>
    <row r="765" ht="9" customHeight="1" hidden="1">
      <c r="A765" s="459"/>
      <c r="B765" s="459"/>
      <c r="C765" s="459"/>
      <c r="D765" s="459"/>
      <c r="E765" s="459"/>
      <c r="F765" s="459"/>
      <c r="G765" s="459"/>
      <c r="H765" s="459"/>
      <c r="I765" s="459"/>
      <c r="J765" s="459"/>
      <c r="K765" s="459"/>
      <c r="L765" s="160"/>
      <c r="M765" s="160"/>
      <c r="N765" s="160"/>
      <c r="O765" s="160"/>
      <c r="P765" s="160"/>
      <c r="Q765" s="160"/>
      <c r="R765" s="160"/>
      <c r="S765" s="160"/>
      <c r="T765" s="160"/>
      <c r="U765" s="160"/>
      <c r="V765" s="160"/>
      <c r="W765" s="160"/>
    </row>
    <row r="766" ht="9" customHeight="1" hidden="1">
      <c r="A766" s="459"/>
      <c r="B766" s="459"/>
      <c r="C766" s="459"/>
      <c r="D766" s="459"/>
      <c r="E766" s="459"/>
      <c r="F766" s="459"/>
      <c r="G766" s="459"/>
      <c r="H766" s="459"/>
      <c r="I766" s="459"/>
      <c r="J766" s="459"/>
      <c r="K766" s="459"/>
      <c r="L766" s="160"/>
      <c r="M766" s="160"/>
      <c r="N766" s="160"/>
      <c r="O766" s="160"/>
      <c r="P766" s="160"/>
      <c r="Q766" s="160"/>
      <c r="R766" s="160"/>
      <c r="S766" s="160"/>
      <c r="T766" s="160"/>
      <c r="U766" s="160"/>
      <c r="V766" s="160"/>
      <c r="W766" s="160"/>
    </row>
    <row r="767" ht="9" customHeight="1" hidden="1">
      <c r="A767" s="459"/>
      <c r="B767" s="459"/>
      <c r="C767" s="459"/>
      <c r="D767" s="459"/>
      <c r="E767" s="459"/>
      <c r="F767" s="459"/>
      <c r="G767" s="459"/>
      <c r="H767" s="459"/>
      <c r="I767" s="459"/>
      <c r="J767" s="459"/>
      <c r="K767" s="459"/>
      <c r="L767" s="160"/>
      <c r="M767" s="160"/>
      <c r="N767" s="160"/>
      <c r="O767" s="160"/>
      <c r="P767" s="160"/>
      <c r="Q767" s="160"/>
      <c r="R767" s="160"/>
      <c r="S767" s="160"/>
      <c r="T767" s="160"/>
      <c r="U767" s="160"/>
      <c r="V767" s="160"/>
      <c r="W767" s="160"/>
    </row>
    <row r="768" ht="9" customHeight="1" hidden="1">
      <c r="A768" s="459"/>
      <c r="B768" s="459"/>
      <c r="C768" s="459"/>
      <c r="D768" s="459"/>
      <c r="E768" s="459"/>
      <c r="F768" s="459"/>
      <c r="G768" s="459"/>
      <c r="H768" s="459"/>
      <c r="I768" s="459"/>
      <c r="J768" s="459"/>
      <c r="K768" s="459"/>
      <c r="L768" s="160"/>
      <c r="M768" s="160"/>
      <c r="N768" s="160"/>
      <c r="O768" s="160"/>
      <c r="P768" s="160"/>
      <c r="Q768" s="160"/>
      <c r="R768" s="160"/>
      <c r="S768" s="160"/>
      <c r="T768" s="160"/>
      <c r="U768" s="160"/>
      <c r="V768" s="160"/>
      <c r="W768" s="160"/>
    </row>
    <row r="769" ht="9" customHeight="1" hidden="1">
      <c r="A769" s="459"/>
      <c r="B769" s="459"/>
      <c r="C769" s="459"/>
      <c r="D769" s="459"/>
      <c r="E769" s="459"/>
      <c r="F769" s="459"/>
      <c r="G769" s="459"/>
      <c r="H769" s="459"/>
      <c r="I769" s="459"/>
      <c r="J769" s="459"/>
      <c r="K769" s="459"/>
      <c r="L769" s="160"/>
      <c r="M769" s="160"/>
      <c r="N769" s="160"/>
      <c r="O769" s="160"/>
      <c r="P769" s="160"/>
      <c r="Q769" s="160"/>
      <c r="R769" s="160"/>
      <c r="S769" s="160"/>
      <c r="T769" s="160"/>
      <c r="U769" s="160"/>
      <c r="V769" s="160"/>
      <c r="W769" s="160"/>
    </row>
    <row r="770" ht="9" customHeight="1" hidden="1">
      <c r="A770" s="459"/>
      <c r="B770" s="459"/>
      <c r="C770" s="459"/>
      <c r="D770" s="459"/>
      <c r="E770" s="459"/>
      <c r="F770" s="459"/>
      <c r="G770" s="459"/>
      <c r="H770" s="459"/>
      <c r="I770" s="459"/>
      <c r="J770" s="459"/>
      <c r="K770" s="459"/>
      <c r="L770" s="160"/>
      <c r="M770" s="160"/>
      <c r="N770" s="160"/>
      <c r="O770" s="160"/>
      <c r="P770" s="160"/>
      <c r="Q770" s="160"/>
      <c r="R770" s="160"/>
      <c r="S770" s="160"/>
      <c r="T770" s="160"/>
      <c r="U770" s="160"/>
      <c r="V770" s="160"/>
      <c r="W770" s="160"/>
    </row>
    <row r="771" ht="9" customHeight="1" hidden="1">
      <c r="A771" s="459"/>
      <c r="B771" s="459"/>
      <c r="C771" s="459"/>
      <c r="D771" s="459"/>
      <c r="E771" s="459"/>
      <c r="F771" s="459"/>
      <c r="G771" s="459"/>
      <c r="H771" s="459"/>
      <c r="I771" s="459"/>
      <c r="J771" s="459"/>
      <c r="K771" s="459"/>
      <c r="L771" s="160"/>
      <c r="M771" s="160"/>
      <c r="N771" s="160"/>
      <c r="O771" s="160"/>
      <c r="P771" s="160"/>
      <c r="Q771" s="160"/>
      <c r="R771" s="160"/>
      <c r="S771" s="160"/>
      <c r="T771" s="160"/>
      <c r="U771" s="160"/>
      <c r="V771" s="160"/>
      <c r="W771" s="160"/>
    </row>
    <row r="772" ht="9" customHeight="1" hidden="1">
      <c r="A772" s="459"/>
      <c r="B772" s="459"/>
      <c r="C772" s="459"/>
      <c r="D772" s="459"/>
      <c r="E772" s="459"/>
      <c r="F772" s="459"/>
      <c r="G772" s="459"/>
      <c r="H772" s="459"/>
      <c r="I772" s="459"/>
      <c r="J772" s="459"/>
      <c r="K772" s="459"/>
      <c r="L772" s="160"/>
      <c r="M772" s="160"/>
      <c r="N772" s="160"/>
      <c r="O772" s="160"/>
      <c r="P772" s="160"/>
      <c r="Q772" s="160"/>
      <c r="R772" s="160"/>
      <c r="S772" s="160"/>
      <c r="T772" s="160"/>
      <c r="U772" s="160"/>
      <c r="V772" s="160"/>
      <c r="W772" s="160"/>
    </row>
    <row r="773" ht="9" customHeight="1" hidden="1">
      <c r="A773" s="459"/>
      <c r="B773" s="459"/>
      <c r="C773" s="459"/>
      <c r="D773" s="459"/>
      <c r="E773" s="459"/>
      <c r="F773" s="459"/>
      <c r="G773" s="459"/>
      <c r="H773" s="459"/>
      <c r="I773" s="459"/>
      <c r="J773" s="459"/>
      <c r="K773" s="459"/>
      <c r="L773" s="160"/>
      <c r="M773" s="160"/>
      <c r="N773" s="160"/>
      <c r="O773" s="160"/>
      <c r="P773" s="160"/>
      <c r="Q773" s="160"/>
      <c r="R773" s="160"/>
      <c r="S773" s="160"/>
      <c r="T773" s="160"/>
      <c r="U773" s="160"/>
      <c r="V773" s="160"/>
      <c r="W773" s="160"/>
    </row>
    <row r="774" ht="9" customHeight="1" hidden="1">
      <c r="A774" s="459"/>
      <c r="B774" s="459"/>
      <c r="C774" s="459"/>
      <c r="D774" s="459"/>
      <c r="E774" s="459"/>
      <c r="F774" s="459"/>
      <c r="G774" s="459"/>
      <c r="H774" s="459"/>
      <c r="I774" s="459"/>
      <c r="J774" s="459"/>
      <c r="K774" s="459"/>
      <c r="L774" s="160"/>
      <c r="M774" s="160"/>
      <c r="N774" s="160"/>
      <c r="O774" s="160"/>
      <c r="P774" s="160"/>
      <c r="Q774" s="160"/>
      <c r="R774" s="160"/>
      <c r="S774" s="160"/>
      <c r="T774" s="160"/>
      <c r="U774" s="160"/>
      <c r="V774" s="160"/>
      <c r="W774" s="160"/>
    </row>
    <row r="775" ht="9" customHeight="1" hidden="1">
      <c r="A775" s="459"/>
      <c r="B775" s="459"/>
      <c r="C775" s="459"/>
      <c r="D775" s="459"/>
      <c r="E775" s="459"/>
      <c r="F775" s="459"/>
      <c r="G775" s="459"/>
      <c r="H775" s="459"/>
      <c r="I775" s="459"/>
      <c r="J775" s="459"/>
      <c r="K775" s="459"/>
      <c r="L775" s="160"/>
      <c r="M775" s="160"/>
      <c r="N775" s="160"/>
      <c r="O775" s="160"/>
      <c r="P775" s="160"/>
      <c r="Q775" s="160"/>
      <c r="R775" s="160"/>
      <c r="S775" s="160"/>
      <c r="T775" s="160"/>
      <c r="U775" s="160"/>
      <c r="V775" s="160"/>
      <c r="W775" s="160"/>
    </row>
    <row r="776" ht="9" customHeight="1" hidden="1">
      <c r="A776" s="459"/>
      <c r="B776" s="459"/>
      <c r="C776" s="459"/>
      <c r="D776" s="459"/>
      <c r="E776" s="459"/>
      <c r="F776" s="459"/>
      <c r="G776" s="459"/>
      <c r="H776" s="459"/>
      <c r="I776" s="459"/>
      <c r="J776" s="459"/>
      <c r="K776" s="459"/>
      <c r="L776" s="160"/>
      <c r="M776" s="160"/>
      <c r="N776" s="160"/>
      <c r="O776" s="160"/>
      <c r="P776" s="160"/>
      <c r="Q776" s="160"/>
      <c r="R776" s="160"/>
      <c r="S776" s="160"/>
      <c r="T776" s="160"/>
      <c r="U776" s="160"/>
      <c r="V776" s="160"/>
      <c r="W776" s="160"/>
    </row>
    <row r="777" ht="9" customHeight="1" hidden="1">
      <c r="A777" s="459"/>
      <c r="B777" s="459"/>
      <c r="C777" s="459"/>
      <c r="D777" s="459"/>
      <c r="E777" s="459"/>
      <c r="F777" s="459"/>
      <c r="G777" s="459"/>
      <c r="H777" s="459"/>
      <c r="I777" s="459"/>
      <c r="J777" s="459"/>
      <c r="K777" s="459"/>
      <c r="L777" s="160"/>
      <c r="M777" s="160"/>
      <c r="N777" s="160"/>
      <c r="O777" s="160"/>
      <c r="P777" s="160"/>
      <c r="Q777" s="160"/>
      <c r="R777" s="160"/>
      <c r="S777" s="160"/>
      <c r="T777" s="160"/>
      <c r="U777" s="160"/>
      <c r="V777" s="160"/>
      <c r="W777" s="160"/>
    </row>
    <row r="778" ht="9" customHeight="1" hidden="1">
      <c r="A778" s="459"/>
      <c r="B778" s="459"/>
      <c r="C778" s="459"/>
      <c r="D778" s="459"/>
      <c r="E778" s="459"/>
      <c r="F778" s="459"/>
      <c r="G778" s="459"/>
      <c r="H778" s="459"/>
      <c r="I778" s="459"/>
      <c r="J778" s="459"/>
      <c r="K778" s="459"/>
      <c r="L778" s="160"/>
      <c r="M778" s="160"/>
      <c r="N778" s="160"/>
      <c r="O778" s="160"/>
      <c r="P778" s="160"/>
      <c r="Q778" s="160"/>
      <c r="R778" s="160"/>
      <c r="S778" s="160"/>
      <c r="T778" s="160"/>
      <c r="U778" s="160"/>
      <c r="V778" s="160"/>
      <c r="W778" s="160"/>
    </row>
    <row r="779" ht="9" customHeight="1" hidden="1">
      <c r="A779" s="459"/>
      <c r="B779" s="459"/>
      <c r="C779" s="459"/>
      <c r="D779" s="459"/>
      <c r="E779" s="459"/>
      <c r="F779" s="459"/>
      <c r="G779" s="459"/>
      <c r="H779" s="459"/>
      <c r="I779" s="459"/>
      <c r="J779" s="459"/>
      <c r="K779" s="459"/>
      <c r="L779" s="160"/>
      <c r="M779" s="160"/>
      <c r="N779" s="160"/>
      <c r="O779" s="160"/>
      <c r="P779" s="160"/>
      <c r="Q779" s="160"/>
      <c r="R779" s="160"/>
      <c r="S779" s="160"/>
      <c r="T779" s="160"/>
      <c r="U779" s="160"/>
      <c r="V779" s="160"/>
      <c r="W779" s="160"/>
    </row>
    <row r="780" ht="9" customHeight="1" hidden="1">
      <c r="A780" s="459"/>
      <c r="B780" s="459"/>
      <c r="C780" s="459"/>
      <c r="D780" s="459"/>
      <c r="E780" s="459"/>
      <c r="F780" s="459"/>
      <c r="G780" s="459"/>
      <c r="H780" s="459"/>
      <c r="I780" s="459"/>
      <c r="J780" s="459"/>
      <c r="K780" s="459"/>
      <c r="L780" s="160"/>
      <c r="M780" s="160"/>
      <c r="N780" s="160"/>
      <c r="O780" s="160"/>
      <c r="P780" s="160"/>
      <c r="Q780" s="160"/>
      <c r="R780" s="160"/>
      <c r="S780" s="160"/>
      <c r="T780" s="160"/>
      <c r="U780" s="160"/>
      <c r="V780" s="160"/>
      <c r="W780" s="160"/>
    </row>
    <row r="781" ht="9" customHeight="1" hidden="1">
      <c r="A781" s="459"/>
      <c r="B781" s="459"/>
      <c r="C781" s="459"/>
      <c r="D781" s="459"/>
      <c r="E781" s="459"/>
      <c r="F781" s="459"/>
      <c r="G781" s="459"/>
      <c r="H781" s="459"/>
      <c r="I781" s="459"/>
      <c r="J781" s="459"/>
      <c r="K781" s="459"/>
      <c r="L781" s="160"/>
      <c r="M781" s="160"/>
      <c r="N781" s="160"/>
      <c r="O781" s="160"/>
      <c r="P781" s="160"/>
      <c r="Q781" s="160"/>
      <c r="R781" s="160"/>
      <c r="S781" s="160"/>
      <c r="T781" s="160"/>
      <c r="U781" s="160"/>
      <c r="V781" s="160"/>
      <c r="W781" s="160"/>
    </row>
    <row r="782" ht="9" customHeight="1" hidden="1">
      <c r="A782" s="459"/>
      <c r="B782" s="459"/>
      <c r="C782" s="459"/>
      <c r="D782" s="459"/>
      <c r="E782" s="459"/>
      <c r="F782" s="459"/>
      <c r="G782" s="459"/>
      <c r="H782" s="459"/>
      <c r="I782" s="459"/>
      <c r="J782" s="459"/>
      <c r="K782" s="459"/>
      <c r="L782" s="160"/>
      <c r="M782" s="160"/>
      <c r="N782" s="160"/>
      <c r="O782" s="160"/>
      <c r="P782" s="160"/>
      <c r="Q782" s="160"/>
      <c r="R782" s="160"/>
      <c r="S782" s="160"/>
      <c r="T782" s="160"/>
      <c r="U782" s="160"/>
      <c r="V782" s="160"/>
      <c r="W782" s="160"/>
    </row>
    <row r="783" ht="9" customHeight="1" hidden="1">
      <c r="A783" s="459"/>
      <c r="B783" s="459"/>
      <c r="C783" s="459"/>
      <c r="D783" s="459"/>
      <c r="E783" s="459"/>
      <c r="F783" s="459"/>
      <c r="G783" s="459"/>
      <c r="H783" s="459"/>
      <c r="I783" s="459"/>
      <c r="J783" s="459"/>
      <c r="K783" s="459"/>
      <c r="L783" s="160"/>
      <c r="M783" s="160"/>
      <c r="N783" s="160"/>
      <c r="O783" s="160"/>
      <c r="P783" s="160"/>
      <c r="Q783" s="160"/>
      <c r="R783" s="160"/>
      <c r="S783" s="160"/>
      <c r="T783" s="160"/>
      <c r="U783" s="160"/>
      <c r="V783" s="160"/>
      <c r="W783" s="160"/>
    </row>
    <row r="784" ht="9" customHeight="1" hidden="1">
      <c r="A784" s="459"/>
      <c r="B784" s="459"/>
      <c r="C784" s="459"/>
      <c r="D784" s="459"/>
      <c r="E784" s="459"/>
      <c r="F784" s="459"/>
      <c r="G784" s="459"/>
      <c r="H784" s="459"/>
      <c r="I784" s="459"/>
      <c r="J784" s="459"/>
      <c r="K784" s="459"/>
      <c r="L784" s="160"/>
      <c r="M784" s="160"/>
      <c r="N784" s="160"/>
      <c r="O784" s="160"/>
      <c r="P784" s="160"/>
      <c r="Q784" s="160"/>
      <c r="R784" s="160"/>
      <c r="S784" s="160"/>
      <c r="T784" s="160"/>
      <c r="U784" s="160"/>
      <c r="V784" s="160"/>
      <c r="W784" s="160"/>
    </row>
    <row r="785" ht="9" customHeight="1" hidden="1">
      <c r="A785" s="459"/>
      <c r="B785" s="459"/>
      <c r="C785" s="459"/>
      <c r="D785" s="459"/>
      <c r="E785" s="459"/>
      <c r="F785" s="459"/>
      <c r="G785" s="459"/>
      <c r="H785" s="459"/>
      <c r="I785" s="459"/>
      <c r="J785" s="459"/>
      <c r="K785" s="459"/>
      <c r="L785" s="160"/>
      <c r="M785" s="160"/>
      <c r="N785" s="160"/>
      <c r="O785" s="160"/>
      <c r="P785" s="160"/>
      <c r="Q785" s="160"/>
      <c r="R785" s="160"/>
      <c r="S785" s="160"/>
      <c r="T785" s="160"/>
      <c r="U785" s="160"/>
      <c r="V785" s="160"/>
      <c r="W785" s="160"/>
    </row>
    <row r="786" ht="9" customHeight="1" hidden="1">
      <c r="A786" s="459"/>
      <c r="B786" s="459"/>
      <c r="C786" s="459"/>
      <c r="D786" s="459"/>
      <c r="E786" s="459"/>
      <c r="F786" s="459"/>
      <c r="G786" s="459"/>
      <c r="H786" s="459"/>
      <c r="I786" s="459"/>
      <c r="J786" s="459"/>
      <c r="K786" s="459"/>
      <c r="L786" s="160"/>
      <c r="M786" s="160"/>
      <c r="N786" s="160"/>
      <c r="O786" s="160"/>
      <c r="P786" s="160"/>
      <c r="Q786" s="160"/>
      <c r="R786" s="160"/>
      <c r="S786" s="160"/>
      <c r="T786" s="160"/>
      <c r="U786" s="160"/>
      <c r="V786" s="160"/>
      <c r="W786" s="160"/>
    </row>
    <row r="787" ht="9" customHeight="1" hidden="1">
      <c r="A787" s="459"/>
      <c r="B787" s="459"/>
      <c r="C787" s="459"/>
      <c r="D787" s="459"/>
      <c r="E787" s="459"/>
      <c r="F787" s="459"/>
      <c r="G787" s="459"/>
      <c r="H787" s="459"/>
      <c r="I787" s="459"/>
      <c r="J787" s="459"/>
      <c r="K787" s="459"/>
      <c r="L787" s="160"/>
      <c r="M787" s="160"/>
      <c r="N787" s="160"/>
      <c r="O787" s="160"/>
      <c r="P787" s="160"/>
      <c r="Q787" s="160"/>
      <c r="R787" s="160"/>
      <c r="S787" s="160"/>
      <c r="T787" s="160"/>
      <c r="U787" s="160"/>
      <c r="V787" s="160"/>
      <c r="W787" s="160"/>
    </row>
    <row r="788" ht="9" customHeight="1" hidden="1">
      <c r="A788" s="459"/>
      <c r="B788" s="459"/>
      <c r="C788" s="459"/>
      <c r="D788" s="459"/>
      <c r="E788" s="459"/>
      <c r="F788" s="459"/>
      <c r="G788" s="459"/>
      <c r="H788" s="459"/>
      <c r="I788" s="459"/>
      <c r="J788" s="459"/>
      <c r="K788" s="459"/>
      <c r="L788" s="160"/>
      <c r="M788" s="160"/>
      <c r="N788" s="160"/>
      <c r="O788" s="160"/>
      <c r="P788" s="160"/>
      <c r="Q788" s="160"/>
      <c r="R788" s="160"/>
      <c r="S788" s="160"/>
      <c r="T788" s="160"/>
      <c r="U788" s="160"/>
      <c r="V788" s="160"/>
      <c r="W788" s="160"/>
    </row>
    <row r="789" ht="9" customHeight="1" hidden="1">
      <c r="A789" s="459"/>
      <c r="B789" s="459"/>
      <c r="C789" s="459"/>
      <c r="D789" s="459"/>
      <c r="E789" s="459"/>
      <c r="F789" s="459"/>
      <c r="G789" s="459"/>
      <c r="H789" s="459"/>
      <c r="I789" s="459"/>
      <c r="J789" s="459"/>
      <c r="K789" s="459"/>
      <c r="L789" s="160"/>
      <c r="M789" s="160"/>
      <c r="N789" s="160"/>
      <c r="O789" s="160"/>
      <c r="P789" s="160"/>
      <c r="Q789" s="160"/>
      <c r="R789" s="160"/>
      <c r="S789" s="160"/>
      <c r="T789" s="160"/>
      <c r="U789" s="160"/>
      <c r="V789" s="160"/>
      <c r="W789" s="160"/>
    </row>
    <row r="790" ht="9" customHeight="1" hidden="1">
      <c r="A790" s="459"/>
      <c r="B790" s="459"/>
      <c r="C790" s="459"/>
      <c r="D790" s="459"/>
      <c r="E790" s="459"/>
      <c r="F790" s="459"/>
      <c r="G790" s="459"/>
      <c r="H790" s="459"/>
      <c r="I790" s="459"/>
      <c r="J790" s="459"/>
      <c r="K790" s="459"/>
      <c r="L790" s="160"/>
      <c r="M790" s="160"/>
      <c r="N790" s="160"/>
      <c r="O790" s="160"/>
      <c r="P790" s="160"/>
      <c r="Q790" s="160"/>
      <c r="R790" s="160"/>
      <c r="S790" s="160"/>
      <c r="T790" s="160"/>
      <c r="U790" s="160"/>
      <c r="V790" s="160"/>
      <c r="W790" s="160"/>
    </row>
    <row r="791" ht="9" customHeight="1" hidden="1">
      <c r="A791" s="459"/>
      <c r="B791" s="459"/>
      <c r="C791" s="459"/>
      <c r="D791" s="459"/>
      <c r="E791" s="459"/>
      <c r="F791" s="459"/>
      <c r="G791" s="459"/>
      <c r="H791" s="459"/>
      <c r="I791" s="459"/>
      <c r="J791" s="459"/>
      <c r="K791" s="459"/>
      <c r="L791" s="160"/>
      <c r="M791" s="160"/>
      <c r="N791" s="160"/>
      <c r="O791" s="160"/>
      <c r="P791" s="160"/>
      <c r="Q791" s="160"/>
      <c r="R791" s="160"/>
      <c r="S791" s="160"/>
      <c r="T791" s="160"/>
      <c r="U791" s="160"/>
      <c r="V791" s="160"/>
      <c r="W791" s="160"/>
    </row>
    <row r="792" ht="9" customHeight="1" hidden="1">
      <c r="A792" s="459"/>
      <c r="B792" s="459"/>
      <c r="C792" s="459"/>
      <c r="D792" s="459"/>
      <c r="E792" s="459"/>
      <c r="F792" s="459"/>
      <c r="G792" s="459"/>
      <c r="H792" s="459"/>
      <c r="I792" s="459"/>
      <c r="J792" s="459"/>
      <c r="K792" s="459"/>
      <c r="L792" s="160"/>
      <c r="M792" s="160"/>
      <c r="N792" s="160"/>
      <c r="O792" s="160"/>
      <c r="P792" s="160"/>
      <c r="Q792" s="160"/>
      <c r="R792" s="160"/>
      <c r="S792" s="160"/>
      <c r="T792" s="160"/>
      <c r="U792" s="160"/>
      <c r="V792" s="160"/>
      <c r="W792" s="160"/>
    </row>
    <row r="793" ht="9" customHeight="1" hidden="1">
      <c r="A793" s="459"/>
      <c r="B793" s="459"/>
      <c r="C793" s="459"/>
      <c r="D793" s="459"/>
      <c r="E793" s="459"/>
      <c r="F793" s="459"/>
      <c r="G793" s="459"/>
      <c r="H793" s="459"/>
      <c r="I793" s="459"/>
      <c r="J793" s="459"/>
      <c r="K793" s="459"/>
      <c r="L793" s="160"/>
      <c r="M793" s="160"/>
      <c r="N793" s="160"/>
      <c r="O793" s="160"/>
      <c r="P793" s="160"/>
      <c r="Q793" s="160"/>
      <c r="R793" s="160"/>
      <c r="S793" s="160"/>
      <c r="T793" s="160"/>
      <c r="U793" s="160"/>
      <c r="V793" s="160"/>
      <c r="W793" s="160"/>
    </row>
    <row r="794" ht="9" customHeight="1" hidden="1">
      <c r="A794" s="459"/>
      <c r="B794" s="459"/>
      <c r="C794" s="459"/>
      <c r="D794" s="459"/>
      <c r="E794" s="459"/>
      <c r="F794" s="459"/>
      <c r="G794" s="459"/>
      <c r="H794" s="459"/>
      <c r="I794" s="459"/>
      <c r="J794" s="459"/>
      <c r="K794" s="459"/>
      <c r="L794" s="160"/>
      <c r="M794" s="160"/>
      <c r="N794" s="160"/>
      <c r="O794" s="160"/>
      <c r="P794" s="160"/>
      <c r="Q794" s="160"/>
      <c r="R794" s="160"/>
      <c r="S794" s="160"/>
      <c r="T794" s="160"/>
      <c r="U794" s="160"/>
      <c r="V794" s="160"/>
      <c r="W794" s="160"/>
    </row>
    <row r="795" ht="9" customHeight="1" hidden="1">
      <c r="A795" s="459"/>
      <c r="B795" s="459"/>
      <c r="C795" s="459"/>
      <c r="D795" s="459"/>
      <c r="E795" s="459"/>
      <c r="F795" s="459"/>
      <c r="G795" s="459"/>
      <c r="H795" s="459"/>
      <c r="I795" s="459"/>
      <c r="J795" s="459"/>
      <c r="K795" s="459"/>
      <c r="L795" s="160"/>
      <c r="M795" s="160"/>
      <c r="N795" s="160"/>
      <c r="O795" s="160"/>
      <c r="P795" s="160"/>
      <c r="Q795" s="160"/>
      <c r="R795" s="160"/>
      <c r="S795" s="160"/>
      <c r="T795" s="160"/>
      <c r="U795" s="160"/>
      <c r="V795" s="160"/>
      <c r="W795" s="160"/>
    </row>
    <row r="796" ht="9" customHeight="1" hidden="1">
      <c r="A796" s="459"/>
      <c r="B796" s="459"/>
      <c r="C796" s="459"/>
      <c r="D796" s="459"/>
      <c r="E796" s="459"/>
      <c r="F796" s="459"/>
      <c r="G796" s="459"/>
      <c r="H796" s="459"/>
      <c r="I796" s="459"/>
      <c r="J796" s="459"/>
      <c r="K796" s="459"/>
      <c r="L796" s="160"/>
      <c r="M796" s="160"/>
      <c r="N796" s="160"/>
      <c r="O796" s="160"/>
      <c r="P796" s="160"/>
      <c r="Q796" s="160"/>
      <c r="R796" s="160"/>
      <c r="S796" s="160"/>
      <c r="T796" s="160"/>
      <c r="U796" s="160"/>
      <c r="V796" s="160"/>
      <c r="W796" s="160"/>
    </row>
    <row r="797" ht="9" customHeight="1" hidden="1">
      <c r="A797" s="459"/>
      <c r="B797" s="459"/>
      <c r="C797" s="459"/>
      <c r="D797" s="459"/>
      <c r="E797" s="459"/>
      <c r="F797" s="459"/>
      <c r="G797" s="459"/>
      <c r="H797" s="459"/>
      <c r="I797" s="459"/>
      <c r="J797" s="459"/>
      <c r="K797" s="459"/>
      <c r="L797" s="160"/>
      <c r="M797" s="160"/>
      <c r="N797" s="160"/>
      <c r="O797" s="160"/>
      <c r="P797" s="160"/>
      <c r="Q797" s="160"/>
      <c r="R797" s="160"/>
      <c r="S797" s="160"/>
      <c r="T797" s="160"/>
      <c r="U797" s="160"/>
      <c r="V797" s="160"/>
      <c r="W797" s="160"/>
    </row>
    <row r="798" ht="9" customHeight="1" hidden="1">
      <c r="A798" s="459"/>
      <c r="B798" s="459"/>
      <c r="C798" s="459"/>
      <c r="D798" s="459"/>
      <c r="E798" s="459"/>
      <c r="F798" s="459"/>
      <c r="G798" s="459"/>
      <c r="H798" s="459"/>
      <c r="I798" s="459"/>
      <c r="J798" s="459"/>
      <c r="K798" s="459"/>
      <c r="L798" s="160"/>
      <c r="M798" s="160"/>
      <c r="N798" s="160"/>
      <c r="O798" s="160"/>
      <c r="P798" s="160"/>
      <c r="Q798" s="160"/>
      <c r="R798" s="160"/>
      <c r="S798" s="160"/>
      <c r="T798" s="160"/>
      <c r="U798" s="160"/>
      <c r="V798" s="160"/>
      <c r="W798" s="160"/>
    </row>
    <row r="799" ht="9" customHeight="1" hidden="1">
      <c r="A799" s="459"/>
      <c r="B799" s="459"/>
      <c r="C799" s="459"/>
      <c r="D799" s="459"/>
      <c r="E799" s="459"/>
      <c r="F799" s="459"/>
      <c r="G799" s="459"/>
      <c r="H799" s="459"/>
      <c r="I799" s="459"/>
      <c r="J799" s="459"/>
      <c r="K799" s="459"/>
      <c r="L799" s="160"/>
      <c r="M799" s="160"/>
      <c r="N799" s="160"/>
      <c r="O799" s="160"/>
      <c r="P799" s="160"/>
      <c r="Q799" s="160"/>
      <c r="R799" s="160"/>
      <c r="S799" s="160"/>
      <c r="T799" s="160"/>
      <c r="U799" s="160"/>
      <c r="V799" s="160"/>
      <c r="W799" s="160"/>
    </row>
    <row r="800" ht="9" customHeight="1" hidden="1">
      <c r="A800" s="459"/>
      <c r="B800" s="459"/>
      <c r="C800" s="459"/>
      <c r="D800" s="459"/>
      <c r="E800" s="459"/>
      <c r="F800" s="459"/>
      <c r="G800" s="459"/>
      <c r="H800" s="459"/>
      <c r="I800" s="459"/>
      <c r="J800" s="459"/>
      <c r="K800" s="459"/>
      <c r="L800" s="160"/>
      <c r="M800" s="160"/>
      <c r="N800" s="160"/>
      <c r="O800" s="160"/>
      <c r="P800" s="160"/>
      <c r="Q800" s="160"/>
      <c r="R800" s="160"/>
      <c r="S800" s="160"/>
      <c r="T800" s="160"/>
      <c r="U800" s="160"/>
      <c r="V800" s="160"/>
      <c r="W800" s="160"/>
    </row>
    <row r="801" ht="9" customHeight="1" hidden="1">
      <c r="A801" s="459"/>
      <c r="B801" s="459"/>
      <c r="C801" s="459"/>
      <c r="D801" s="459"/>
      <c r="E801" s="459"/>
      <c r="F801" s="459"/>
      <c r="G801" s="459"/>
      <c r="H801" s="459"/>
      <c r="I801" s="459"/>
      <c r="J801" s="459"/>
      <c r="K801" s="459"/>
      <c r="L801" s="160"/>
      <c r="M801" s="160"/>
      <c r="N801" s="160"/>
      <c r="O801" s="160"/>
      <c r="P801" s="160"/>
      <c r="Q801" s="160"/>
      <c r="R801" s="160"/>
      <c r="S801" s="160"/>
      <c r="T801" s="160"/>
      <c r="U801" s="160"/>
      <c r="V801" s="160"/>
      <c r="W801" s="160"/>
    </row>
    <row r="802" ht="9" customHeight="1" hidden="1">
      <c r="A802" s="459"/>
      <c r="B802" s="459"/>
      <c r="C802" s="459"/>
      <c r="D802" s="459"/>
      <c r="E802" s="459"/>
      <c r="F802" s="459"/>
      <c r="G802" s="459"/>
      <c r="H802" s="459"/>
      <c r="I802" s="459"/>
      <c r="J802" s="459"/>
      <c r="K802" s="459"/>
      <c r="L802" s="160"/>
      <c r="M802" s="160"/>
      <c r="N802" s="160"/>
      <c r="O802" s="160"/>
      <c r="P802" s="160"/>
      <c r="Q802" s="160"/>
      <c r="R802" s="160"/>
      <c r="S802" s="160"/>
      <c r="T802" s="160"/>
      <c r="U802" s="160"/>
      <c r="V802" s="160"/>
      <c r="W802" s="160"/>
    </row>
    <row r="803" ht="9" customHeight="1" hidden="1">
      <c r="A803" s="459"/>
      <c r="B803" s="459"/>
      <c r="C803" s="459"/>
      <c r="D803" s="459"/>
      <c r="E803" s="459"/>
      <c r="F803" s="459"/>
      <c r="G803" s="459"/>
      <c r="H803" s="459"/>
      <c r="I803" s="459"/>
      <c r="J803" s="459"/>
      <c r="K803" s="459"/>
      <c r="L803" s="160"/>
      <c r="M803" s="160"/>
      <c r="N803" s="160"/>
      <c r="O803" s="160"/>
      <c r="P803" s="160"/>
      <c r="Q803" s="160"/>
      <c r="R803" s="160"/>
      <c r="S803" s="160"/>
      <c r="T803" s="160"/>
      <c r="U803" s="160"/>
      <c r="V803" s="160"/>
      <c r="W803" s="160"/>
    </row>
    <row r="804" ht="9" customHeight="1" hidden="1">
      <c r="A804" s="459"/>
      <c r="B804" s="459"/>
      <c r="C804" s="459"/>
      <c r="D804" s="459"/>
      <c r="E804" s="459"/>
      <c r="F804" s="459"/>
      <c r="G804" s="459"/>
      <c r="H804" s="459"/>
      <c r="I804" s="459"/>
      <c r="J804" s="459"/>
      <c r="K804" s="459"/>
      <c r="L804" s="160"/>
      <c r="M804" s="160"/>
      <c r="N804" s="160"/>
      <c r="O804" s="160"/>
      <c r="P804" s="160"/>
      <c r="Q804" s="160"/>
      <c r="R804" s="160"/>
      <c r="S804" s="160"/>
      <c r="T804" s="160"/>
      <c r="U804" s="160"/>
      <c r="V804" s="160"/>
      <c r="W804" s="160"/>
    </row>
    <row r="805" ht="9" customHeight="1" hidden="1">
      <c r="A805" s="459"/>
      <c r="B805" s="459"/>
      <c r="C805" s="459"/>
      <c r="D805" s="459"/>
      <c r="E805" s="459"/>
      <c r="F805" s="459"/>
      <c r="G805" s="459"/>
      <c r="H805" s="459"/>
      <c r="I805" s="459"/>
      <c r="J805" s="459"/>
      <c r="K805" s="459"/>
      <c r="L805" s="160"/>
      <c r="M805" s="160"/>
      <c r="N805" s="160"/>
      <c r="O805" s="160"/>
      <c r="P805" s="160"/>
      <c r="Q805" s="160"/>
      <c r="R805" s="160"/>
      <c r="S805" s="160"/>
      <c r="T805" s="160"/>
      <c r="U805" s="160"/>
      <c r="V805" s="160"/>
      <c r="W805" s="160"/>
    </row>
    <row r="806" ht="9" customHeight="1" hidden="1">
      <c r="A806" s="459"/>
      <c r="B806" s="459"/>
      <c r="C806" s="459"/>
      <c r="D806" s="459"/>
      <c r="E806" s="459"/>
      <c r="F806" s="459"/>
      <c r="G806" s="459"/>
      <c r="H806" s="459"/>
      <c r="I806" s="459"/>
      <c r="J806" s="459"/>
      <c r="K806" s="459"/>
      <c r="L806" s="160"/>
      <c r="M806" s="160"/>
      <c r="N806" s="160"/>
      <c r="O806" s="160"/>
      <c r="P806" s="160"/>
      <c r="Q806" s="160"/>
      <c r="R806" s="160"/>
      <c r="S806" s="160"/>
      <c r="T806" s="160"/>
      <c r="U806" s="160"/>
      <c r="V806" s="160"/>
      <c r="W806" s="160"/>
    </row>
    <row r="807" ht="9" customHeight="1" hidden="1">
      <c r="A807" s="459"/>
      <c r="B807" s="459"/>
      <c r="C807" s="459"/>
      <c r="D807" s="459"/>
      <c r="E807" s="459"/>
      <c r="F807" s="459"/>
      <c r="G807" s="459"/>
      <c r="H807" s="459"/>
      <c r="I807" s="459"/>
      <c r="J807" s="459"/>
      <c r="K807" s="459"/>
      <c r="L807" s="160"/>
      <c r="M807" s="160"/>
      <c r="N807" s="160"/>
      <c r="O807" s="160"/>
      <c r="P807" s="160"/>
      <c r="Q807" s="160"/>
      <c r="R807" s="160"/>
      <c r="S807" s="160"/>
      <c r="T807" s="160"/>
      <c r="U807" s="160"/>
      <c r="V807" s="160"/>
      <c r="W807" s="160"/>
    </row>
    <row r="808" ht="9" customHeight="1" hidden="1">
      <c r="A808" s="459"/>
      <c r="B808" s="459"/>
      <c r="C808" s="459"/>
      <c r="D808" s="459"/>
      <c r="E808" s="459"/>
      <c r="F808" s="459"/>
      <c r="G808" s="459"/>
      <c r="H808" s="459"/>
      <c r="I808" s="459"/>
      <c r="J808" s="459"/>
      <c r="K808" s="459"/>
      <c r="L808" s="160"/>
      <c r="M808" s="160"/>
      <c r="N808" s="160"/>
      <c r="O808" s="160"/>
      <c r="P808" s="160"/>
      <c r="Q808" s="160"/>
      <c r="R808" s="160"/>
      <c r="S808" s="160"/>
      <c r="T808" s="160"/>
      <c r="U808" s="160"/>
      <c r="V808" s="160"/>
      <c r="W808" s="160"/>
    </row>
    <row r="809" ht="9" customHeight="1" hidden="1">
      <c r="A809" s="459"/>
      <c r="B809" s="459"/>
      <c r="C809" s="459"/>
      <c r="D809" s="459"/>
      <c r="E809" s="459"/>
      <c r="F809" s="459"/>
      <c r="G809" s="459"/>
      <c r="H809" s="459"/>
      <c r="I809" s="459"/>
      <c r="J809" s="459"/>
      <c r="K809" s="459"/>
      <c r="L809" s="160"/>
      <c r="M809" s="160"/>
      <c r="N809" s="160"/>
      <c r="O809" s="160"/>
      <c r="P809" s="160"/>
      <c r="Q809" s="160"/>
      <c r="R809" s="160"/>
      <c r="S809" s="160"/>
      <c r="T809" s="160"/>
      <c r="U809" s="160"/>
      <c r="V809" s="160"/>
      <c r="W809" s="160"/>
    </row>
    <row r="810" ht="9" customHeight="1" hidden="1">
      <c r="A810" s="459"/>
      <c r="B810" s="459"/>
      <c r="C810" s="459"/>
      <c r="D810" s="459"/>
      <c r="E810" s="459"/>
      <c r="F810" s="459"/>
      <c r="G810" s="459"/>
      <c r="H810" s="459"/>
      <c r="I810" s="459"/>
      <c r="J810" s="459"/>
      <c r="K810" s="459"/>
      <c r="L810" s="160"/>
      <c r="M810" s="160"/>
      <c r="N810" s="160"/>
      <c r="O810" s="160"/>
      <c r="P810" s="160"/>
      <c r="Q810" s="160"/>
      <c r="R810" s="160"/>
      <c r="S810" s="160"/>
      <c r="T810" s="160"/>
      <c r="U810" s="160"/>
      <c r="V810" s="160"/>
      <c r="W810" s="160"/>
    </row>
    <row r="811" ht="9" customHeight="1" hidden="1">
      <c r="A811" s="459"/>
      <c r="B811" s="459"/>
      <c r="C811" s="459"/>
      <c r="D811" s="459"/>
      <c r="E811" s="459"/>
      <c r="F811" s="459"/>
      <c r="G811" s="459"/>
      <c r="H811" s="459"/>
      <c r="I811" s="459"/>
      <c r="J811" s="459"/>
      <c r="K811" s="459"/>
      <c r="L811" s="160"/>
      <c r="M811" s="160"/>
      <c r="N811" s="160"/>
      <c r="O811" s="160"/>
      <c r="P811" s="160"/>
      <c r="Q811" s="160"/>
      <c r="R811" s="160"/>
      <c r="S811" s="160"/>
      <c r="T811" s="160"/>
      <c r="U811" s="160"/>
      <c r="V811" s="160"/>
      <c r="W811" s="160"/>
    </row>
    <row r="812" ht="9" customHeight="1" hidden="1">
      <c r="A812" s="459"/>
      <c r="B812" s="459"/>
      <c r="C812" s="459"/>
      <c r="D812" s="459"/>
      <c r="E812" s="459"/>
      <c r="F812" s="459"/>
      <c r="G812" s="459"/>
      <c r="H812" s="459"/>
      <c r="I812" s="459"/>
      <c r="J812" s="459"/>
      <c r="K812" s="459"/>
      <c r="L812" s="160"/>
      <c r="M812" s="160"/>
      <c r="N812" s="160"/>
      <c r="O812" s="160"/>
      <c r="P812" s="160"/>
      <c r="Q812" s="160"/>
      <c r="R812" s="160"/>
      <c r="S812" s="160"/>
      <c r="T812" s="160"/>
      <c r="U812" s="160"/>
      <c r="V812" s="160"/>
      <c r="W812" s="160"/>
    </row>
    <row r="813" ht="9" customHeight="1" hidden="1">
      <c r="A813" s="459"/>
      <c r="B813" s="459"/>
      <c r="C813" s="459"/>
      <c r="D813" s="459"/>
      <c r="E813" s="459"/>
      <c r="F813" s="459"/>
      <c r="G813" s="459"/>
      <c r="H813" s="459"/>
      <c r="I813" s="459"/>
      <c r="J813" s="459"/>
      <c r="K813" s="459"/>
      <c r="L813" s="160"/>
      <c r="M813" s="160"/>
      <c r="N813" s="160"/>
      <c r="O813" s="160"/>
      <c r="P813" s="160"/>
      <c r="Q813" s="160"/>
      <c r="R813" s="160"/>
      <c r="S813" s="160"/>
      <c r="T813" s="160"/>
      <c r="U813" s="160"/>
      <c r="V813" s="160"/>
      <c r="W813" s="160"/>
    </row>
    <row r="814" ht="9" customHeight="1" hidden="1">
      <c r="A814" s="459"/>
      <c r="B814" s="459"/>
      <c r="C814" s="459"/>
      <c r="D814" s="459"/>
      <c r="E814" s="459"/>
      <c r="F814" s="459"/>
      <c r="G814" s="459"/>
      <c r="H814" s="459"/>
      <c r="I814" s="459"/>
      <c r="J814" s="459"/>
      <c r="K814" s="459"/>
      <c r="L814" s="160"/>
      <c r="M814" s="160"/>
      <c r="N814" s="160"/>
      <c r="O814" s="160"/>
      <c r="P814" s="160"/>
      <c r="Q814" s="160"/>
      <c r="R814" s="160"/>
      <c r="S814" s="160"/>
      <c r="T814" s="160"/>
      <c r="U814" s="160"/>
      <c r="V814" s="160"/>
      <c r="W814" s="160"/>
    </row>
    <row r="815" ht="9" customHeight="1" hidden="1">
      <c r="A815" s="459"/>
      <c r="B815" s="459"/>
      <c r="C815" s="459"/>
      <c r="D815" s="459"/>
      <c r="E815" s="459"/>
      <c r="F815" s="459"/>
      <c r="G815" s="459"/>
      <c r="H815" s="459"/>
      <c r="I815" s="459"/>
      <c r="J815" s="459"/>
      <c r="K815" s="459"/>
      <c r="L815" s="160"/>
      <c r="M815" s="160"/>
      <c r="N815" s="160"/>
      <c r="O815" s="160"/>
      <c r="P815" s="160"/>
      <c r="Q815" s="160"/>
      <c r="R815" s="160"/>
      <c r="S815" s="160"/>
      <c r="T815" s="160"/>
      <c r="U815" s="160"/>
      <c r="V815" s="160"/>
      <c r="W815" s="160"/>
    </row>
    <row r="816" ht="9" customHeight="1" hidden="1">
      <c r="A816" s="459"/>
      <c r="B816" s="459"/>
      <c r="C816" s="459"/>
      <c r="D816" s="459"/>
      <c r="E816" s="459"/>
      <c r="F816" s="459"/>
      <c r="G816" s="459"/>
      <c r="H816" s="459"/>
      <c r="I816" s="459"/>
      <c r="J816" s="459"/>
      <c r="K816" s="459"/>
      <c r="L816" s="160"/>
      <c r="M816" s="160"/>
      <c r="N816" s="160"/>
      <c r="O816" s="160"/>
      <c r="P816" s="160"/>
      <c r="Q816" s="160"/>
      <c r="R816" s="160"/>
      <c r="S816" s="160"/>
      <c r="T816" s="160"/>
      <c r="U816" s="160"/>
      <c r="V816" s="160"/>
      <c r="W816" s="160"/>
    </row>
    <row r="817" ht="9" customHeight="1" hidden="1">
      <c r="A817" s="459"/>
      <c r="B817" s="459"/>
      <c r="C817" s="459"/>
      <c r="D817" s="459"/>
      <c r="E817" s="459"/>
      <c r="F817" s="459"/>
      <c r="G817" s="459"/>
      <c r="H817" s="459"/>
      <c r="I817" s="459"/>
      <c r="J817" s="459"/>
      <c r="K817" s="459"/>
      <c r="L817" s="160"/>
      <c r="M817" s="160"/>
      <c r="N817" s="160"/>
      <c r="O817" s="160"/>
      <c r="P817" s="160"/>
      <c r="Q817" s="160"/>
      <c r="R817" s="160"/>
      <c r="S817" s="160"/>
      <c r="T817" s="160"/>
      <c r="U817" s="160"/>
      <c r="V817" s="160"/>
      <c r="W817" s="160"/>
    </row>
    <row r="818" ht="9" customHeight="1" hidden="1">
      <c r="A818" s="459"/>
      <c r="B818" s="459"/>
      <c r="C818" s="459"/>
      <c r="D818" s="459"/>
      <c r="E818" s="459"/>
      <c r="F818" s="459"/>
      <c r="G818" s="459"/>
      <c r="H818" s="459"/>
      <c r="I818" s="459"/>
      <c r="J818" s="459"/>
      <c r="K818" s="459"/>
      <c r="L818" s="160"/>
      <c r="M818" s="160"/>
      <c r="N818" s="160"/>
      <c r="O818" s="160"/>
      <c r="P818" s="160"/>
      <c r="Q818" s="160"/>
      <c r="R818" s="160"/>
      <c r="S818" s="160"/>
      <c r="T818" s="160"/>
      <c r="U818" s="160"/>
      <c r="V818" s="160"/>
      <c r="W818" s="160"/>
    </row>
    <row r="819" ht="9" customHeight="1" hidden="1">
      <c r="A819" s="459"/>
      <c r="B819" s="459"/>
      <c r="C819" s="459"/>
      <c r="D819" s="459"/>
      <c r="E819" s="459"/>
      <c r="F819" s="459"/>
      <c r="G819" s="459"/>
      <c r="H819" s="459"/>
      <c r="I819" s="459"/>
      <c r="J819" s="459"/>
      <c r="K819" s="459"/>
      <c r="L819" s="160"/>
      <c r="M819" s="160"/>
      <c r="N819" s="160"/>
      <c r="O819" s="160"/>
      <c r="P819" s="160"/>
      <c r="Q819" s="160"/>
      <c r="R819" s="160"/>
      <c r="S819" s="160"/>
      <c r="T819" s="160"/>
      <c r="U819" s="160"/>
      <c r="V819" s="160"/>
      <c r="W819" s="160"/>
    </row>
    <row r="820" ht="9" customHeight="1" hidden="1">
      <c r="A820" s="459"/>
      <c r="B820" s="459"/>
      <c r="C820" s="459"/>
      <c r="D820" s="459"/>
      <c r="E820" s="459"/>
      <c r="F820" s="459"/>
      <c r="G820" s="459"/>
      <c r="H820" s="459"/>
      <c r="I820" s="459"/>
      <c r="J820" s="459"/>
      <c r="K820" s="459"/>
      <c r="L820" s="160"/>
      <c r="M820" s="160"/>
      <c r="N820" s="160"/>
      <c r="O820" s="160"/>
      <c r="P820" s="160"/>
      <c r="Q820" s="160"/>
      <c r="R820" s="160"/>
      <c r="S820" s="160"/>
      <c r="T820" s="160"/>
      <c r="U820" s="160"/>
      <c r="V820" s="160"/>
      <c r="W820" s="160"/>
    </row>
    <row r="821" ht="9" customHeight="1" hidden="1">
      <c r="A821" s="459"/>
      <c r="B821" s="459"/>
      <c r="C821" s="459"/>
      <c r="D821" s="459"/>
      <c r="E821" s="459"/>
      <c r="F821" s="459"/>
      <c r="G821" s="459"/>
      <c r="H821" s="459"/>
      <c r="I821" s="459"/>
      <c r="J821" s="459"/>
      <c r="K821" s="459"/>
      <c r="L821" s="160"/>
      <c r="M821" s="160"/>
      <c r="N821" s="160"/>
      <c r="O821" s="160"/>
      <c r="P821" s="160"/>
      <c r="Q821" s="160"/>
      <c r="R821" s="160"/>
      <c r="S821" s="160"/>
      <c r="T821" s="160"/>
      <c r="U821" s="160"/>
      <c r="V821" s="160"/>
      <c r="W821" s="160"/>
    </row>
    <row r="822" ht="9" customHeight="1" hidden="1">
      <c r="A822" s="459"/>
      <c r="B822" s="459"/>
      <c r="C822" s="459"/>
      <c r="D822" s="459"/>
      <c r="E822" s="459"/>
      <c r="F822" s="459"/>
      <c r="G822" s="459"/>
      <c r="H822" s="459"/>
      <c r="I822" s="459"/>
      <c r="J822" s="459"/>
      <c r="K822" s="459"/>
      <c r="L822" s="160"/>
      <c r="M822" s="160"/>
      <c r="N822" s="160"/>
      <c r="O822" s="160"/>
      <c r="P822" s="160"/>
      <c r="Q822" s="160"/>
      <c r="R822" s="160"/>
      <c r="S822" s="160"/>
      <c r="T822" s="160"/>
      <c r="U822" s="160"/>
      <c r="V822" s="160"/>
      <c r="W822" s="160"/>
    </row>
    <row r="823" ht="9" customHeight="1" hidden="1">
      <c r="A823" s="459"/>
      <c r="B823" s="459"/>
      <c r="C823" s="459"/>
      <c r="D823" s="459"/>
      <c r="E823" s="459"/>
      <c r="F823" s="459"/>
      <c r="G823" s="459"/>
      <c r="H823" s="459"/>
      <c r="I823" s="459"/>
      <c r="J823" s="459"/>
      <c r="K823" s="459"/>
      <c r="L823" s="160"/>
      <c r="M823" s="160"/>
      <c r="N823" s="160"/>
      <c r="O823" s="160"/>
      <c r="P823" s="160"/>
      <c r="Q823" s="160"/>
      <c r="R823" s="160"/>
      <c r="S823" s="160"/>
      <c r="T823" s="160"/>
      <c r="U823" s="160"/>
      <c r="V823" s="160"/>
      <c r="W823" s="160"/>
    </row>
    <row r="824" ht="9" customHeight="1" hidden="1">
      <c r="A824" s="459"/>
      <c r="B824" s="459"/>
      <c r="C824" s="459"/>
      <c r="D824" s="459"/>
      <c r="E824" s="459"/>
      <c r="F824" s="459"/>
      <c r="G824" s="459"/>
      <c r="H824" s="459"/>
      <c r="I824" s="459"/>
      <c r="J824" s="459"/>
      <c r="K824" s="459"/>
      <c r="L824" s="160"/>
      <c r="M824" s="160"/>
      <c r="N824" s="160"/>
      <c r="O824" s="160"/>
      <c r="P824" s="160"/>
      <c r="Q824" s="160"/>
      <c r="R824" s="160"/>
      <c r="S824" s="160"/>
      <c r="T824" s="160"/>
      <c r="U824" s="160"/>
      <c r="V824" s="160"/>
      <c r="W824" s="160"/>
    </row>
    <row r="825" ht="9" customHeight="1" hidden="1">
      <c r="A825" s="459"/>
      <c r="B825" s="459"/>
      <c r="C825" s="459"/>
      <c r="D825" s="459"/>
      <c r="E825" s="459"/>
      <c r="F825" s="459"/>
      <c r="G825" s="459"/>
      <c r="H825" s="459"/>
      <c r="I825" s="459"/>
      <c r="J825" s="459"/>
      <c r="K825" s="459"/>
      <c r="L825" s="160"/>
      <c r="M825" s="160"/>
      <c r="N825" s="160"/>
      <c r="O825" s="160"/>
      <c r="P825" s="160"/>
      <c r="Q825" s="160"/>
      <c r="R825" s="160"/>
      <c r="S825" s="160"/>
      <c r="T825" s="160"/>
      <c r="U825" s="160"/>
      <c r="V825" s="160"/>
      <c r="W825" s="160"/>
    </row>
    <row r="826" ht="9" customHeight="1" hidden="1">
      <c r="A826" s="459"/>
      <c r="B826" s="459"/>
      <c r="C826" s="459"/>
      <c r="D826" s="459"/>
      <c r="E826" s="459"/>
      <c r="F826" s="459"/>
      <c r="G826" s="459"/>
      <c r="H826" s="459"/>
      <c r="I826" s="459"/>
      <c r="J826" s="459"/>
      <c r="K826" s="459"/>
      <c r="L826" s="160"/>
      <c r="M826" s="160"/>
      <c r="N826" s="160"/>
      <c r="O826" s="160"/>
      <c r="P826" s="160"/>
      <c r="Q826" s="160"/>
      <c r="R826" s="160"/>
      <c r="S826" s="160"/>
      <c r="T826" s="160"/>
      <c r="U826" s="160"/>
      <c r="V826" s="160"/>
      <c r="W826" s="160"/>
    </row>
    <row r="827" ht="9" customHeight="1" hidden="1">
      <c r="A827" s="459"/>
      <c r="B827" s="459"/>
      <c r="C827" s="459"/>
      <c r="D827" s="459"/>
      <c r="E827" s="459"/>
      <c r="F827" s="459"/>
      <c r="G827" s="459"/>
      <c r="H827" s="459"/>
      <c r="I827" s="459"/>
      <c r="J827" s="459"/>
      <c r="K827" s="459"/>
      <c r="L827" s="160"/>
      <c r="M827" s="160"/>
      <c r="N827" s="160"/>
      <c r="O827" s="160"/>
      <c r="P827" s="160"/>
      <c r="Q827" s="160"/>
      <c r="R827" s="160"/>
      <c r="S827" s="160"/>
      <c r="T827" s="160"/>
      <c r="U827" s="160"/>
      <c r="V827" s="160"/>
      <c r="W827" s="160"/>
    </row>
    <row r="828" ht="9" customHeight="1" hidden="1">
      <c r="A828" s="459"/>
      <c r="B828" s="459"/>
      <c r="C828" s="459"/>
      <c r="D828" s="459"/>
      <c r="E828" s="459"/>
      <c r="F828" s="459"/>
      <c r="G828" s="459"/>
      <c r="H828" s="459"/>
      <c r="I828" s="459"/>
      <c r="J828" s="459"/>
      <c r="K828" s="459"/>
      <c r="L828" s="160"/>
      <c r="M828" s="160"/>
      <c r="N828" s="160"/>
      <c r="O828" s="160"/>
      <c r="P828" s="160"/>
      <c r="Q828" s="160"/>
      <c r="R828" s="160"/>
      <c r="S828" s="160"/>
      <c r="T828" s="160"/>
      <c r="U828" s="160"/>
      <c r="V828" s="160"/>
      <c r="W828" s="160"/>
    </row>
    <row r="829" ht="9" customHeight="1" hidden="1">
      <c r="A829" s="459"/>
      <c r="B829" s="459"/>
      <c r="C829" s="459"/>
      <c r="D829" s="459"/>
      <c r="E829" s="459"/>
      <c r="F829" s="459"/>
      <c r="G829" s="459"/>
      <c r="H829" s="459"/>
      <c r="I829" s="459"/>
      <c r="J829" s="459"/>
      <c r="K829" s="459"/>
      <c r="L829" s="160"/>
      <c r="M829" s="160"/>
      <c r="N829" s="160"/>
      <c r="O829" s="160"/>
      <c r="P829" s="160"/>
      <c r="Q829" s="160"/>
      <c r="R829" s="160"/>
      <c r="S829" s="160"/>
      <c r="T829" s="160"/>
      <c r="U829" s="160"/>
      <c r="V829" s="160"/>
      <c r="W829" s="160"/>
    </row>
    <row r="830" ht="9" customHeight="1" hidden="1">
      <c r="A830" s="459"/>
      <c r="B830" s="459"/>
      <c r="C830" s="459"/>
      <c r="D830" s="459"/>
      <c r="E830" s="459"/>
      <c r="F830" s="459"/>
      <c r="G830" s="459"/>
      <c r="H830" s="459"/>
      <c r="I830" s="459"/>
      <c r="J830" s="459"/>
      <c r="K830" s="459"/>
      <c r="L830" s="160"/>
      <c r="M830" s="160"/>
      <c r="N830" s="160"/>
      <c r="O830" s="160"/>
      <c r="P830" s="160"/>
      <c r="Q830" s="160"/>
      <c r="R830" s="160"/>
      <c r="S830" s="160"/>
      <c r="T830" s="160"/>
      <c r="U830" s="160"/>
      <c r="V830" s="160"/>
      <c r="W830" s="160"/>
    </row>
    <row r="831" ht="9" customHeight="1" hidden="1">
      <c r="A831" s="459"/>
      <c r="B831" s="459"/>
      <c r="C831" s="459"/>
      <c r="D831" s="459"/>
      <c r="E831" s="459"/>
      <c r="F831" s="459"/>
      <c r="G831" s="459"/>
      <c r="H831" s="459"/>
      <c r="I831" s="459"/>
      <c r="J831" s="459"/>
      <c r="K831" s="459"/>
      <c r="L831" s="160"/>
      <c r="M831" s="160"/>
      <c r="N831" s="160"/>
      <c r="O831" s="160"/>
      <c r="P831" s="160"/>
      <c r="Q831" s="160"/>
      <c r="R831" s="160"/>
      <c r="S831" s="160"/>
      <c r="T831" s="160"/>
      <c r="U831" s="160"/>
      <c r="V831" s="160"/>
      <c r="W831" s="160"/>
    </row>
    <row r="832" ht="9" customHeight="1" hidden="1">
      <c r="A832" s="459"/>
      <c r="B832" s="459"/>
      <c r="C832" s="459"/>
      <c r="D832" s="459"/>
      <c r="E832" s="459"/>
      <c r="F832" s="459"/>
      <c r="G832" s="459"/>
      <c r="H832" s="459"/>
      <c r="I832" s="459"/>
      <c r="J832" s="459"/>
      <c r="K832" s="459"/>
      <c r="L832" s="160"/>
      <c r="M832" s="160"/>
      <c r="N832" s="160"/>
      <c r="O832" s="160"/>
      <c r="P832" s="160"/>
      <c r="Q832" s="160"/>
      <c r="R832" s="160"/>
      <c r="S832" s="160"/>
      <c r="T832" s="160"/>
      <c r="U832" s="160"/>
      <c r="V832" s="160"/>
      <c r="W832" s="160"/>
    </row>
    <row r="833" ht="9" customHeight="1" hidden="1">
      <c r="A833" s="459"/>
      <c r="B833" s="459"/>
      <c r="C833" s="459"/>
      <c r="D833" s="459"/>
      <c r="E833" s="459"/>
      <c r="F833" s="459"/>
      <c r="G833" s="459"/>
      <c r="H833" s="459"/>
      <c r="I833" s="459"/>
      <c r="J833" s="459"/>
      <c r="K833" s="459"/>
      <c r="L833" s="160"/>
      <c r="M833" s="160"/>
      <c r="N833" s="160"/>
      <c r="O833" s="160"/>
      <c r="P833" s="160"/>
      <c r="Q833" s="160"/>
      <c r="R833" s="160"/>
      <c r="S833" s="160"/>
      <c r="T833" s="160"/>
      <c r="U833" s="160"/>
      <c r="V833" s="160"/>
      <c r="W833" s="160"/>
    </row>
    <row r="834" ht="9" customHeight="1" hidden="1">
      <c r="A834" s="459"/>
      <c r="B834" s="459"/>
      <c r="C834" s="459"/>
      <c r="D834" s="459"/>
      <c r="E834" s="459"/>
      <c r="F834" s="459"/>
      <c r="G834" s="459"/>
      <c r="H834" s="459"/>
      <c r="I834" s="459"/>
      <c r="J834" s="459"/>
      <c r="K834" s="459"/>
      <c r="L834" s="160"/>
      <c r="M834" s="160"/>
      <c r="N834" s="160"/>
      <c r="O834" s="160"/>
      <c r="P834" s="160"/>
      <c r="Q834" s="160"/>
      <c r="R834" s="160"/>
      <c r="S834" s="160"/>
      <c r="T834" s="160"/>
      <c r="U834" s="160"/>
      <c r="V834" s="160"/>
      <c r="W834" s="160"/>
    </row>
    <row r="835" ht="9" customHeight="1" hidden="1">
      <c r="A835" s="459"/>
      <c r="B835" s="459"/>
      <c r="C835" s="459"/>
      <c r="D835" s="459"/>
      <c r="E835" s="459"/>
      <c r="F835" s="459"/>
      <c r="G835" s="459"/>
      <c r="H835" s="459"/>
      <c r="I835" s="459"/>
      <c r="J835" s="459"/>
      <c r="K835" s="459"/>
      <c r="L835" s="160"/>
      <c r="M835" s="160"/>
      <c r="N835" s="160"/>
      <c r="O835" s="160"/>
      <c r="P835" s="160"/>
      <c r="Q835" s="160"/>
      <c r="R835" s="160"/>
      <c r="S835" s="160"/>
      <c r="T835" s="160"/>
      <c r="U835" s="160"/>
      <c r="V835" s="160"/>
      <c r="W835" s="160"/>
    </row>
    <row r="836" ht="9" customHeight="1" hidden="1">
      <c r="A836" s="459"/>
      <c r="B836" s="459"/>
      <c r="C836" s="459"/>
      <c r="D836" s="459"/>
      <c r="E836" s="459"/>
      <c r="F836" s="459"/>
      <c r="G836" s="459"/>
      <c r="H836" s="459"/>
      <c r="I836" s="459"/>
      <c r="J836" s="459"/>
      <c r="K836" s="459"/>
      <c r="L836" s="160"/>
      <c r="M836" s="160"/>
      <c r="N836" s="160"/>
      <c r="O836" s="160"/>
      <c r="P836" s="160"/>
      <c r="Q836" s="160"/>
      <c r="R836" s="160"/>
      <c r="S836" s="160"/>
      <c r="T836" s="160"/>
      <c r="U836" s="160"/>
      <c r="V836" s="160"/>
      <c r="W836" s="160"/>
    </row>
    <row r="837" ht="9" customHeight="1" hidden="1">
      <c r="A837" s="459"/>
      <c r="B837" s="459"/>
      <c r="C837" s="459"/>
      <c r="D837" s="459"/>
      <c r="E837" s="459"/>
      <c r="F837" s="459"/>
      <c r="G837" s="459"/>
      <c r="H837" s="459"/>
      <c r="I837" s="459"/>
      <c r="J837" s="459"/>
      <c r="K837" s="459"/>
      <c r="L837" s="160"/>
      <c r="M837" s="160"/>
      <c r="N837" s="160"/>
      <c r="O837" s="160"/>
      <c r="P837" s="160"/>
      <c r="Q837" s="160"/>
      <c r="R837" s="160"/>
      <c r="S837" s="160"/>
      <c r="T837" s="160"/>
      <c r="U837" s="160"/>
      <c r="V837" s="160"/>
      <c r="W837" s="160"/>
    </row>
    <row r="838" ht="9" customHeight="1" hidden="1">
      <c r="A838" s="459"/>
      <c r="B838" s="459"/>
      <c r="C838" s="459"/>
      <c r="D838" s="459"/>
      <c r="E838" s="459"/>
      <c r="F838" s="459"/>
      <c r="G838" s="459"/>
      <c r="H838" s="459"/>
      <c r="I838" s="459"/>
      <c r="J838" s="459"/>
      <c r="K838" s="459"/>
      <c r="L838" s="160"/>
      <c r="M838" s="160"/>
      <c r="N838" s="160"/>
      <c r="O838" s="160"/>
      <c r="P838" s="160"/>
      <c r="Q838" s="160"/>
      <c r="R838" s="160"/>
      <c r="S838" s="160"/>
      <c r="T838" s="160"/>
      <c r="U838" s="160"/>
      <c r="V838" s="160"/>
      <c r="W838" s="160"/>
    </row>
    <row r="839" ht="9" customHeight="1" hidden="1">
      <c r="A839" s="459"/>
      <c r="B839" s="459"/>
      <c r="C839" s="459"/>
      <c r="D839" s="459"/>
      <c r="E839" s="459"/>
      <c r="F839" s="459"/>
      <c r="G839" s="459"/>
      <c r="H839" s="459"/>
      <c r="I839" s="459"/>
      <c r="J839" s="459"/>
      <c r="K839" s="459"/>
      <c r="L839" s="160"/>
      <c r="M839" s="160"/>
      <c r="N839" s="160"/>
      <c r="O839" s="160"/>
      <c r="P839" s="160"/>
      <c r="Q839" s="160"/>
      <c r="R839" s="160"/>
      <c r="S839" s="160"/>
      <c r="T839" s="160"/>
      <c r="U839" s="160"/>
      <c r="V839" s="160"/>
      <c r="W839" s="160"/>
    </row>
    <row r="840" ht="9" customHeight="1" hidden="1">
      <c r="A840" s="459"/>
      <c r="B840" s="459"/>
      <c r="C840" s="459"/>
      <c r="D840" s="459"/>
      <c r="E840" s="459"/>
      <c r="F840" s="459"/>
      <c r="G840" s="459"/>
      <c r="H840" s="459"/>
      <c r="I840" s="459"/>
      <c r="J840" s="459"/>
      <c r="K840" s="459"/>
      <c r="L840" s="160"/>
      <c r="M840" s="160"/>
      <c r="N840" s="160"/>
      <c r="O840" s="160"/>
      <c r="P840" s="160"/>
      <c r="Q840" s="160"/>
      <c r="R840" s="160"/>
      <c r="S840" s="160"/>
      <c r="T840" s="160"/>
      <c r="U840" s="160"/>
      <c r="V840" s="160"/>
      <c r="W840" s="160"/>
    </row>
    <row r="841" ht="9" customHeight="1" hidden="1">
      <c r="A841" s="459"/>
      <c r="B841" s="459"/>
      <c r="C841" s="459"/>
      <c r="D841" s="459"/>
      <c r="E841" s="459"/>
      <c r="F841" s="459"/>
      <c r="G841" s="459"/>
      <c r="H841" s="459"/>
      <c r="I841" s="459"/>
      <c r="J841" s="459"/>
      <c r="K841" s="459"/>
      <c r="L841" s="160"/>
      <c r="M841" s="160"/>
      <c r="N841" s="160"/>
      <c r="O841" s="160"/>
      <c r="P841" s="160"/>
      <c r="Q841" s="160"/>
      <c r="R841" s="160"/>
      <c r="S841" s="160"/>
      <c r="T841" s="160"/>
      <c r="U841" s="160"/>
      <c r="V841" s="160"/>
      <c r="W841" s="160"/>
    </row>
    <row r="842" ht="9" customHeight="1" hidden="1">
      <c r="A842" s="459"/>
      <c r="B842" s="459"/>
      <c r="C842" s="459"/>
      <c r="D842" s="459"/>
      <c r="E842" s="459"/>
      <c r="F842" s="459"/>
      <c r="G842" s="459"/>
      <c r="H842" s="459"/>
      <c r="I842" s="459"/>
      <c r="J842" s="459"/>
      <c r="K842" s="459"/>
      <c r="L842" s="160"/>
      <c r="M842" s="160"/>
      <c r="N842" s="160"/>
      <c r="O842" s="160"/>
      <c r="P842" s="160"/>
      <c r="Q842" s="160"/>
      <c r="R842" s="160"/>
      <c r="S842" s="160"/>
      <c r="T842" s="160"/>
      <c r="U842" s="160"/>
      <c r="V842" s="160"/>
      <c r="W842" s="160"/>
    </row>
    <row r="843" ht="9" customHeight="1" hidden="1">
      <c r="A843" s="459"/>
      <c r="B843" s="459"/>
      <c r="C843" s="459"/>
      <c r="D843" s="459"/>
      <c r="E843" s="459"/>
      <c r="F843" s="459"/>
      <c r="G843" s="459"/>
      <c r="H843" s="459"/>
      <c r="I843" s="459"/>
      <c r="J843" s="459"/>
      <c r="K843" s="459"/>
      <c r="L843" s="160"/>
      <c r="M843" s="160"/>
      <c r="N843" s="160"/>
      <c r="O843" s="160"/>
      <c r="P843" s="160"/>
      <c r="Q843" s="160"/>
      <c r="R843" s="160"/>
      <c r="S843" s="160"/>
      <c r="T843" s="160"/>
      <c r="U843" s="160"/>
      <c r="V843" s="160"/>
      <c r="W843" s="160"/>
    </row>
    <row r="844" ht="9" customHeight="1" hidden="1">
      <c r="A844" s="459"/>
      <c r="B844" s="459"/>
      <c r="C844" s="459"/>
      <c r="D844" s="459"/>
      <c r="E844" s="459"/>
      <c r="F844" s="459"/>
      <c r="G844" s="459"/>
      <c r="H844" s="459"/>
      <c r="I844" s="459"/>
      <c r="J844" s="459"/>
      <c r="K844" s="459"/>
      <c r="L844" s="160"/>
      <c r="M844" s="160"/>
      <c r="N844" s="160"/>
      <c r="O844" s="160"/>
      <c r="P844" s="160"/>
      <c r="Q844" s="160"/>
      <c r="R844" s="160"/>
      <c r="S844" s="160"/>
      <c r="T844" s="160"/>
      <c r="U844" s="160"/>
      <c r="V844" s="160"/>
      <c r="W844" s="160"/>
    </row>
    <row r="845" ht="9" customHeight="1" hidden="1">
      <c r="A845" s="459"/>
      <c r="B845" s="459"/>
      <c r="C845" s="459"/>
      <c r="D845" s="459"/>
      <c r="E845" s="459"/>
      <c r="F845" s="459"/>
      <c r="G845" s="459"/>
      <c r="H845" s="459"/>
      <c r="I845" s="459"/>
      <c r="J845" s="459"/>
      <c r="K845" s="459"/>
      <c r="L845" s="160"/>
      <c r="M845" s="160"/>
      <c r="N845" s="160"/>
      <c r="O845" s="160"/>
      <c r="P845" s="160"/>
      <c r="Q845" s="160"/>
      <c r="R845" s="160"/>
      <c r="S845" s="160"/>
      <c r="T845" s="160"/>
      <c r="U845" s="160"/>
      <c r="V845" s="160"/>
      <c r="W845" s="160"/>
    </row>
    <row r="846" ht="9" customHeight="1" hidden="1">
      <c r="A846" s="459"/>
      <c r="B846" s="459"/>
      <c r="C846" s="459"/>
      <c r="D846" s="459"/>
      <c r="E846" s="459"/>
      <c r="F846" s="459"/>
      <c r="G846" s="459"/>
      <c r="H846" s="459"/>
      <c r="I846" s="459"/>
      <c r="J846" s="459"/>
      <c r="K846" s="459"/>
      <c r="L846" s="160"/>
      <c r="M846" s="160"/>
      <c r="N846" s="160"/>
      <c r="O846" s="160"/>
      <c r="P846" s="160"/>
      <c r="Q846" s="160"/>
      <c r="R846" s="160"/>
      <c r="S846" s="160"/>
      <c r="T846" s="160"/>
      <c r="U846" s="160"/>
      <c r="V846" s="160"/>
      <c r="W846" s="160"/>
    </row>
    <row r="847" ht="9" customHeight="1" hidden="1">
      <c r="A847" s="459"/>
      <c r="B847" s="459"/>
      <c r="C847" s="459"/>
      <c r="D847" s="459"/>
      <c r="E847" s="459"/>
      <c r="F847" s="459"/>
      <c r="G847" s="459"/>
      <c r="H847" s="459"/>
      <c r="I847" s="459"/>
      <c r="J847" s="459"/>
      <c r="K847" s="459"/>
      <c r="L847" s="160"/>
      <c r="M847" s="160"/>
      <c r="N847" s="160"/>
      <c r="O847" s="160"/>
      <c r="P847" s="160"/>
      <c r="Q847" s="160"/>
      <c r="R847" s="160"/>
      <c r="S847" s="160"/>
      <c r="T847" s="160"/>
      <c r="U847" s="160"/>
      <c r="V847" s="160"/>
      <c r="W847" s="160"/>
    </row>
    <row r="848" ht="9" customHeight="1" hidden="1">
      <c r="A848" s="459"/>
      <c r="B848" s="459"/>
      <c r="C848" s="459"/>
      <c r="D848" s="459"/>
      <c r="E848" s="459"/>
      <c r="F848" s="459"/>
      <c r="G848" s="459"/>
      <c r="H848" s="459"/>
      <c r="I848" s="459"/>
      <c r="J848" s="459"/>
      <c r="K848" s="459"/>
      <c r="L848" s="160"/>
      <c r="M848" s="160"/>
      <c r="N848" s="160"/>
      <c r="O848" s="160"/>
      <c r="P848" s="160"/>
      <c r="Q848" s="160"/>
      <c r="R848" s="160"/>
      <c r="S848" s="160"/>
      <c r="T848" s="160"/>
      <c r="U848" s="160"/>
      <c r="V848" s="160"/>
      <c r="W848" s="160"/>
    </row>
    <row r="849" ht="9" customHeight="1" hidden="1">
      <c r="A849" s="459"/>
      <c r="B849" s="459"/>
      <c r="C849" s="459"/>
      <c r="D849" s="459"/>
      <c r="E849" s="459"/>
      <c r="F849" s="459"/>
      <c r="G849" s="459"/>
      <c r="H849" s="459"/>
      <c r="I849" s="459"/>
      <c r="J849" s="459"/>
      <c r="K849" s="459"/>
      <c r="L849" s="160"/>
      <c r="M849" s="160"/>
      <c r="N849" s="160"/>
      <c r="O849" s="160"/>
      <c r="P849" s="160"/>
      <c r="Q849" s="160"/>
      <c r="R849" s="160"/>
      <c r="S849" s="160"/>
      <c r="T849" s="160"/>
      <c r="U849" s="160"/>
      <c r="V849" s="160"/>
      <c r="W849" s="160"/>
    </row>
    <row r="850" ht="9" customHeight="1" hidden="1">
      <c r="A850" s="459"/>
      <c r="B850" s="459"/>
      <c r="C850" s="459"/>
      <c r="D850" s="459"/>
      <c r="E850" s="459"/>
      <c r="F850" s="459"/>
      <c r="G850" s="459"/>
      <c r="H850" s="459"/>
      <c r="I850" s="459"/>
      <c r="J850" s="459"/>
      <c r="K850" s="459"/>
      <c r="L850" s="160"/>
      <c r="M850" s="160"/>
      <c r="N850" s="160"/>
      <c r="O850" s="160"/>
      <c r="P850" s="160"/>
      <c r="Q850" s="160"/>
      <c r="R850" s="160"/>
      <c r="S850" s="160"/>
      <c r="T850" s="160"/>
      <c r="U850" s="160"/>
      <c r="V850" s="160"/>
      <c r="W850" s="160"/>
    </row>
    <row r="851" ht="9" customHeight="1" hidden="1">
      <c r="A851" s="459"/>
      <c r="B851" s="459"/>
      <c r="C851" s="459"/>
      <c r="D851" s="459"/>
      <c r="E851" s="459"/>
      <c r="F851" s="459"/>
      <c r="G851" s="459"/>
      <c r="H851" s="459"/>
      <c r="I851" s="459"/>
      <c r="J851" s="459"/>
      <c r="K851" s="459"/>
      <c r="L851" s="160"/>
      <c r="M851" s="160"/>
      <c r="N851" s="160"/>
      <c r="O851" s="160"/>
      <c r="P851" s="160"/>
      <c r="Q851" s="160"/>
      <c r="R851" s="160"/>
      <c r="S851" s="160"/>
      <c r="T851" s="160"/>
      <c r="U851" s="160"/>
      <c r="V851" s="160"/>
      <c r="W851" s="160"/>
    </row>
    <row r="852" ht="9" customHeight="1" hidden="1">
      <c r="A852" s="459"/>
      <c r="B852" s="459"/>
      <c r="C852" s="459"/>
      <c r="D852" s="459"/>
      <c r="E852" s="459"/>
      <c r="F852" s="459"/>
      <c r="G852" s="459"/>
      <c r="H852" s="459"/>
      <c r="I852" s="459"/>
      <c r="J852" s="459"/>
      <c r="K852" s="459"/>
      <c r="L852" s="160"/>
      <c r="M852" s="160"/>
      <c r="N852" s="160"/>
      <c r="O852" s="160"/>
      <c r="P852" s="160"/>
      <c r="Q852" s="160"/>
      <c r="R852" s="160"/>
      <c r="S852" s="160"/>
      <c r="T852" s="160"/>
      <c r="U852" s="160"/>
      <c r="V852" s="160"/>
      <c r="W852" s="160"/>
    </row>
    <row r="853" ht="9" customHeight="1" hidden="1">
      <c r="A853" s="459"/>
      <c r="B853" s="459"/>
      <c r="C853" s="459"/>
      <c r="D853" s="459"/>
      <c r="E853" s="459"/>
      <c r="F853" s="459"/>
      <c r="G853" s="459"/>
      <c r="H853" s="459"/>
      <c r="I853" s="459"/>
      <c r="J853" s="459"/>
      <c r="K853" s="459"/>
      <c r="L853" s="160"/>
      <c r="M853" s="160"/>
      <c r="N853" s="160"/>
      <c r="O853" s="160"/>
      <c r="P853" s="160"/>
      <c r="Q853" s="160"/>
      <c r="R853" s="160"/>
      <c r="S853" s="160"/>
      <c r="T853" s="160"/>
      <c r="U853" s="160"/>
      <c r="V853" s="160"/>
      <c r="W853" s="160"/>
    </row>
    <row r="854" ht="9" customHeight="1" hidden="1">
      <c r="A854" s="459"/>
      <c r="B854" s="459"/>
      <c r="C854" s="459"/>
      <c r="D854" s="459"/>
      <c r="E854" s="459"/>
      <c r="F854" s="459"/>
      <c r="G854" s="459"/>
      <c r="H854" s="459"/>
      <c r="I854" s="459"/>
      <c r="J854" s="459"/>
      <c r="K854" s="459"/>
      <c r="L854" s="160"/>
      <c r="M854" s="160"/>
      <c r="N854" s="160"/>
      <c r="O854" s="160"/>
      <c r="P854" s="160"/>
      <c r="Q854" s="160"/>
      <c r="R854" s="160"/>
      <c r="S854" s="160"/>
      <c r="T854" s="160"/>
      <c r="U854" s="160"/>
      <c r="V854" s="160"/>
      <c r="W854" s="160"/>
    </row>
    <row r="855" ht="9" customHeight="1" hidden="1">
      <c r="A855" s="459"/>
      <c r="B855" s="459"/>
      <c r="C855" s="459"/>
      <c r="D855" s="459"/>
      <c r="E855" s="459"/>
      <c r="F855" s="459"/>
      <c r="G855" s="459"/>
      <c r="H855" s="459"/>
      <c r="I855" s="459"/>
      <c r="J855" s="459"/>
      <c r="K855" s="459"/>
      <c r="L855" s="160"/>
      <c r="M855" s="160"/>
      <c r="N855" s="160"/>
      <c r="O855" s="160"/>
      <c r="P855" s="160"/>
      <c r="Q855" s="160"/>
      <c r="R855" s="160"/>
      <c r="S855" s="160"/>
      <c r="T855" s="160"/>
      <c r="U855" s="160"/>
      <c r="V855" s="160"/>
      <c r="W855" s="160"/>
    </row>
    <row r="856" ht="9" customHeight="1" hidden="1">
      <c r="A856" s="459"/>
      <c r="B856" s="459"/>
      <c r="C856" s="459"/>
      <c r="D856" s="459"/>
      <c r="E856" s="459"/>
      <c r="F856" s="459"/>
      <c r="G856" s="459"/>
      <c r="H856" s="459"/>
      <c r="I856" s="459"/>
      <c r="J856" s="459"/>
      <c r="K856" s="459"/>
      <c r="L856" s="160"/>
      <c r="M856" s="160"/>
      <c r="N856" s="160"/>
      <c r="O856" s="160"/>
      <c r="P856" s="160"/>
      <c r="Q856" s="160"/>
      <c r="R856" s="160"/>
      <c r="S856" s="160"/>
      <c r="T856" s="160"/>
      <c r="U856" s="160"/>
      <c r="V856" s="160"/>
      <c r="W856" s="160"/>
    </row>
    <row r="857" ht="9" customHeight="1" hidden="1">
      <c r="A857" s="459"/>
      <c r="B857" s="459"/>
      <c r="C857" s="459"/>
      <c r="D857" s="459"/>
      <c r="E857" s="459"/>
      <c r="F857" s="459"/>
      <c r="G857" s="459"/>
      <c r="H857" s="459"/>
      <c r="I857" s="459"/>
      <c r="J857" s="459"/>
      <c r="K857" s="459"/>
      <c r="L857" s="160"/>
      <c r="M857" s="160"/>
      <c r="N857" s="160"/>
      <c r="O857" s="160"/>
      <c r="P857" s="160"/>
      <c r="Q857" s="160"/>
      <c r="R857" s="160"/>
      <c r="S857" s="160"/>
      <c r="T857" s="160"/>
      <c r="U857" s="160"/>
      <c r="V857" s="160"/>
      <c r="W857" s="160"/>
    </row>
    <row r="858" ht="9" customHeight="1" hidden="1">
      <c r="A858" s="459"/>
      <c r="B858" s="459"/>
      <c r="C858" s="459"/>
      <c r="D858" s="459"/>
      <c r="E858" s="459"/>
      <c r="F858" s="459"/>
      <c r="G858" s="459"/>
      <c r="H858" s="459"/>
      <c r="I858" s="459"/>
      <c r="J858" s="459"/>
      <c r="K858" s="459"/>
      <c r="L858" s="160"/>
      <c r="M858" s="160"/>
      <c r="N858" s="160"/>
      <c r="O858" s="160"/>
      <c r="P858" s="160"/>
      <c r="Q858" s="160"/>
      <c r="R858" s="160"/>
      <c r="S858" s="160"/>
      <c r="T858" s="160"/>
      <c r="U858" s="160"/>
      <c r="V858" s="160"/>
      <c r="W858" s="160"/>
    </row>
    <row r="859" ht="9" customHeight="1" hidden="1">
      <c r="A859" s="459"/>
      <c r="B859" s="459"/>
      <c r="C859" s="459"/>
      <c r="D859" s="459"/>
      <c r="E859" s="459"/>
      <c r="F859" s="459"/>
      <c r="G859" s="459"/>
      <c r="H859" s="459"/>
      <c r="I859" s="459"/>
      <c r="J859" s="459"/>
      <c r="K859" s="459"/>
      <c r="L859" s="160"/>
      <c r="M859" s="160"/>
      <c r="N859" s="160"/>
      <c r="O859" s="160"/>
      <c r="P859" s="160"/>
      <c r="Q859" s="160"/>
      <c r="R859" s="160"/>
      <c r="S859" s="160"/>
      <c r="T859" s="160"/>
      <c r="U859" s="160"/>
      <c r="V859" s="160"/>
      <c r="W859" s="160"/>
    </row>
    <row r="860" ht="9" customHeight="1" hidden="1">
      <c r="A860" s="459"/>
      <c r="B860" s="459"/>
      <c r="C860" s="459"/>
      <c r="D860" s="459"/>
      <c r="E860" s="459"/>
      <c r="F860" s="459"/>
      <c r="G860" s="459"/>
      <c r="H860" s="459"/>
      <c r="I860" s="459"/>
      <c r="J860" s="459"/>
      <c r="K860" s="459"/>
      <c r="L860" s="160"/>
      <c r="M860" s="160"/>
      <c r="N860" s="160"/>
      <c r="O860" s="160"/>
      <c r="P860" s="160"/>
      <c r="Q860" s="160"/>
      <c r="R860" s="160"/>
      <c r="S860" s="160"/>
      <c r="T860" s="160"/>
      <c r="U860" s="160"/>
      <c r="V860" s="160"/>
      <c r="W860" s="160"/>
    </row>
    <row r="861" ht="9" customHeight="1" hidden="1">
      <c r="A861" s="459"/>
      <c r="B861" s="459"/>
      <c r="C861" s="459"/>
      <c r="D861" s="459"/>
      <c r="E861" s="459"/>
      <c r="F861" s="459"/>
      <c r="G861" s="459"/>
      <c r="H861" s="459"/>
      <c r="I861" s="459"/>
      <c r="J861" s="459"/>
      <c r="K861" s="459"/>
      <c r="L861" s="160"/>
      <c r="M861" s="160"/>
      <c r="N861" s="160"/>
      <c r="O861" s="160"/>
      <c r="P861" s="160"/>
      <c r="Q861" s="160"/>
      <c r="R861" s="160"/>
      <c r="S861" s="160"/>
      <c r="T861" s="160"/>
      <c r="U861" s="160"/>
      <c r="V861" s="160"/>
      <c r="W861" s="160"/>
    </row>
    <row r="862" ht="9" customHeight="1" hidden="1">
      <c r="A862" s="459"/>
      <c r="B862" s="459"/>
      <c r="C862" s="459"/>
      <c r="D862" s="459"/>
      <c r="E862" s="459"/>
      <c r="F862" s="459"/>
      <c r="G862" s="459"/>
      <c r="H862" s="459"/>
      <c r="I862" s="459"/>
      <c r="J862" s="459"/>
      <c r="K862" s="459"/>
      <c r="L862" s="160"/>
      <c r="M862" s="160"/>
      <c r="N862" s="160"/>
      <c r="O862" s="160"/>
      <c r="P862" s="160"/>
      <c r="Q862" s="160"/>
      <c r="R862" s="160"/>
      <c r="S862" s="160"/>
      <c r="T862" s="160"/>
      <c r="U862" s="160"/>
      <c r="V862" s="160"/>
      <c r="W862" s="160"/>
    </row>
    <row r="863" ht="9" customHeight="1" hidden="1">
      <c r="A863" s="459"/>
      <c r="B863" s="459"/>
      <c r="C863" s="459"/>
      <c r="D863" s="459"/>
      <c r="E863" s="459"/>
      <c r="F863" s="459"/>
      <c r="G863" s="459"/>
      <c r="H863" s="459"/>
      <c r="I863" s="459"/>
      <c r="J863" s="459"/>
      <c r="K863" s="459"/>
      <c r="L863" s="160"/>
      <c r="M863" s="160"/>
      <c r="N863" s="160"/>
      <c r="O863" s="160"/>
      <c r="P863" s="160"/>
      <c r="Q863" s="160"/>
      <c r="R863" s="160"/>
      <c r="S863" s="160"/>
      <c r="T863" s="160"/>
      <c r="U863" s="160"/>
      <c r="V863" s="160"/>
      <c r="W863" s="160"/>
    </row>
    <row r="864" ht="9" customHeight="1" hidden="1">
      <c r="A864" s="459"/>
      <c r="B864" s="459"/>
      <c r="C864" s="459"/>
      <c r="D864" s="459"/>
      <c r="E864" s="459"/>
      <c r="F864" s="459"/>
      <c r="G864" s="459"/>
      <c r="H864" s="459"/>
      <c r="I864" s="459"/>
      <c r="J864" s="459"/>
      <c r="K864" s="459"/>
      <c r="L864" s="160"/>
      <c r="M864" s="160"/>
      <c r="N864" s="160"/>
      <c r="O864" s="160"/>
      <c r="P864" s="160"/>
      <c r="Q864" s="160"/>
      <c r="R864" s="160"/>
      <c r="S864" s="160"/>
      <c r="T864" s="160"/>
      <c r="U864" s="160"/>
      <c r="V864" s="160"/>
      <c r="W864" s="160"/>
    </row>
    <row r="865" ht="9" customHeight="1" hidden="1">
      <c r="A865" s="459"/>
      <c r="B865" s="459"/>
      <c r="C865" s="459"/>
      <c r="D865" s="459"/>
      <c r="E865" s="459"/>
      <c r="F865" s="459"/>
      <c r="G865" s="459"/>
      <c r="H865" s="459"/>
      <c r="I865" s="459"/>
      <c r="J865" s="459"/>
      <c r="K865" s="459"/>
      <c r="L865" s="160"/>
      <c r="M865" s="160"/>
      <c r="N865" s="160"/>
      <c r="O865" s="160"/>
      <c r="P865" s="160"/>
      <c r="Q865" s="160"/>
      <c r="R865" s="160"/>
      <c r="S865" s="160"/>
      <c r="T865" s="160"/>
      <c r="U865" s="160"/>
      <c r="V865" s="160"/>
      <c r="W865" s="160"/>
    </row>
    <row r="866" ht="9" customHeight="1" hidden="1">
      <c r="A866" s="459"/>
      <c r="B866" s="459"/>
      <c r="C866" s="459"/>
      <c r="D866" s="459"/>
      <c r="E866" s="459"/>
      <c r="F866" s="459"/>
      <c r="G866" s="459"/>
      <c r="H866" s="459"/>
      <c r="I866" s="459"/>
      <c r="J866" s="459"/>
      <c r="K866" s="459"/>
      <c r="L866" s="160"/>
      <c r="M866" s="160"/>
      <c r="N866" s="160"/>
      <c r="O866" s="160"/>
      <c r="P866" s="160"/>
      <c r="Q866" s="160"/>
      <c r="R866" s="160"/>
      <c r="S866" s="160"/>
      <c r="T866" s="160"/>
      <c r="U866" s="160"/>
      <c r="V866" s="160"/>
      <c r="W866" s="160"/>
    </row>
    <row r="867" ht="9" customHeight="1" hidden="1">
      <c r="A867" s="459"/>
      <c r="B867" s="459"/>
      <c r="C867" s="459"/>
      <c r="D867" s="459"/>
      <c r="E867" s="459"/>
      <c r="F867" s="459"/>
      <c r="G867" s="459"/>
      <c r="H867" s="459"/>
      <c r="I867" s="459"/>
      <c r="J867" s="459"/>
      <c r="K867" s="459"/>
      <c r="L867" s="160"/>
      <c r="M867" s="160"/>
      <c r="N867" s="160"/>
      <c r="O867" s="160"/>
      <c r="P867" s="160"/>
      <c r="Q867" s="160"/>
      <c r="R867" s="160"/>
      <c r="S867" s="160"/>
      <c r="T867" s="160"/>
      <c r="U867" s="160"/>
      <c r="V867" s="160"/>
      <c r="W867" s="160"/>
    </row>
    <row r="868" ht="9" customHeight="1" hidden="1">
      <c r="A868" s="459"/>
      <c r="B868" s="459"/>
      <c r="C868" s="459"/>
      <c r="D868" s="459"/>
      <c r="E868" s="459"/>
      <c r="F868" s="459"/>
      <c r="G868" s="459"/>
      <c r="H868" s="459"/>
      <c r="I868" s="459"/>
      <c r="J868" s="459"/>
      <c r="K868" s="459"/>
      <c r="L868" s="160"/>
      <c r="M868" s="160"/>
      <c r="N868" s="160"/>
      <c r="O868" s="160"/>
      <c r="P868" s="160"/>
      <c r="Q868" s="160"/>
      <c r="R868" s="160"/>
      <c r="S868" s="160"/>
      <c r="T868" s="160"/>
      <c r="U868" s="160"/>
      <c r="V868" s="160"/>
      <c r="W868" s="160"/>
    </row>
    <row r="869" ht="9" customHeight="1" hidden="1">
      <c r="A869" s="459"/>
      <c r="B869" s="459"/>
      <c r="C869" s="459"/>
      <c r="D869" s="459"/>
      <c r="E869" s="459"/>
      <c r="F869" s="459"/>
      <c r="G869" s="459"/>
      <c r="H869" s="459"/>
      <c r="I869" s="459"/>
      <c r="J869" s="459"/>
      <c r="K869" s="459"/>
      <c r="L869" s="160"/>
      <c r="M869" s="160"/>
      <c r="N869" s="160"/>
      <c r="O869" s="160"/>
      <c r="P869" s="160"/>
      <c r="Q869" s="160"/>
      <c r="R869" s="160"/>
      <c r="S869" s="160"/>
      <c r="T869" s="160"/>
      <c r="U869" s="160"/>
      <c r="V869" s="160"/>
      <c r="W869" s="160"/>
    </row>
    <row r="870" ht="9" customHeight="1" hidden="1">
      <c r="A870" s="459"/>
      <c r="B870" s="459"/>
      <c r="C870" s="459"/>
      <c r="D870" s="459"/>
      <c r="E870" s="459"/>
      <c r="F870" s="459"/>
      <c r="G870" s="459"/>
      <c r="H870" s="459"/>
      <c r="I870" s="459"/>
      <c r="J870" s="459"/>
      <c r="K870" s="459"/>
      <c r="L870" s="160"/>
      <c r="M870" s="160"/>
      <c r="N870" s="160"/>
      <c r="O870" s="160"/>
      <c r="P870" s="160"/>
      <c r="Q870" s="160"/>
      <c r="R870" s="160"/>
      <c r="S870" s="160"/>
      <c r="T870" s="160"/>
      <c r="U870" s="160"/>
      <c r="V870" s="160"/>
      <c r="W870" s="160"/>
    </row>
    <row r="871" ht="9" customHeight="1" hidden="1">
      <c r="A871" s="459"/>
      <c r="B871" s="459"/>
      <c r="C871" s="459"/>
      <c r="D871" s="459"/>
      <c r="E871" s="459"/>
      <c r="F871" s="459"/>
      <c r="G871" s="459"/>
      <c r="H871" s="459"/>
      <c r="I871" s="459"/>
      <c r="J871" s="459"/>
      <c r="K871" s="459"/>
      <c r="L871" s="160"/>
      <c r="M871" s="160"/>
      <c r="N871" s="160"/>
      <c r="O871" s="160"/>
      <c r="P871" s="160"/>
      <c r="Q871" s="160"/>
      <c r="R871" s="160"/>
      <c r="S871" s="160"/>
      <c r="T871" s="160"/>
      <c r="U871" s="160"/>
      <c r="V871" s="160"/>
      <c r="W871" s="160"/>
    </row>
    <row r="872" ht="9" customHeight="1" hidden="1">
      <c r="A872" s="459"/>
      <c r="B872" s="459"/>
      <c r="C872" s="459"/>
      <c r="D872" s="459"/>
      <c r="E872" s="459"/>
      <c r="F872" s="459"/>
      <c r="G872" s="459"/>
      <c r="H872" s="459"/>
      <c r="I872" s="459"/>
      <c r="J872" s="459"/>
      <c r="K872" s="459"/>
      <c r="L872" s="160"/>
      <c r="M872" s="160"/>
      <c r="N872" s="160"/>
      <c r="O872" s="160"/>
      <c r="P872" s="160"/>
      <c r="Q872" s="160"/>
      <c r="R872" s="160"/>
      <c r="S872" s="160"/>
      <c r="T872" s="160"/>
      <c r="U872" s="160"/>
      <c r="V872" s="160"/>
      <c r="W872" s="160"/>
    </row>
    <row r="873" ht="9" customHeight="1" hidden="1">
      <c r="A873" s="459"/>
      <c r="B873" s="459"/>
      <c r="C873" s="459"/>
      <c r="D873" s="459"/>
      <c r="E873" s="459"/>
      <c r="F873" s="459"/>
      <c r="G873" s="459"/>
      <c r="H873" s="459"/>
      <c r="I873" s="459"/>
      <c r="J873" s="459"/>
      <c r="K873" s="459"/>
      <c r="L873" s="160"/>
      <c r="M873" s="160"/>
      <c r="N873" s="160"/>
      <c r="O873" s="160"/>
      <c r="P873" s="160"/>
      <c r="Q873" s="160"/>
      <c r="R873" s="160"/>
      <c r="S873" s="160"/>
      <c r="T873" s="160"/>
      <c r="U873" s="160"/>
      <c r="V873" s="160"/>
      <c r="W873" s="160"/>
    </row>
    <row r="874" ht="9" customHeight="1" hidden="1">
      <c r="A874" s="459"/>
      <c r="B874" s="459"/>
      <c r="C874" s="459"/>
      <c r="D874" s="459"/>
      <c r="E874" s="459"/>
      <c r="F874" s="459"/>
      <c r="G874" s="459"/>
      <c r="H874" s="459"/>
      <c r="I874" s="459"/>
      <c r="J874" s="459"/>
      <c r="K874" s="459"/>
      <c r="L874" s="160"/>
      <c r="M874" s="160"/>
      <c r="N874" s="160"/>
      <c r="O874" s="160"/>
      <c r="P874" s="160"/>
      <c r="Q874" s="160"/>
      <c r="R874" s="160"/>
      <c r="S874" s="160"/>
      <c r="T874" s="160"/>
      <c r="U874" s="160"/>
      <c r="V874" s="160"/>
      <c r="W874" s="160"/>
    </row>
    <row r="875" ht="9" customHeight="1" hidden="1">
      <c r="A875" s="459"/>
      <c r="B875" s="459"/>
      <c r="C875" s="459"/>
      <c r="D875" s="459"/>
      <c r="E875" s="459"/>
      <c r="F875" s="459"/>
      <c r="G875" s="459"/>
      <c r="H875" s="459"/>
      <c r="I875" s="459"/>
      <c r="J875" s="459"/>
      <c r="K875" s="459"/>
      <c r="L875" s="160"/>
      <c r="M875" s="160"/>
      <c r="N875" s="160"/>
      <c r="O875" s="160"/>
      <c r="P875" s="160"/>
      <c r="Q875" s="160"/>
      <c r="R875" s="160"/>
      <c r="S875" s="160"/>
      <c r="T875" s="160"/>
      <c r="U875" s="160"/>
      <c r="V875" s="160"/>
      <c r="W875" s="160"/>
    </row>
    <row r="876" ht="9" customHeight="1" hidden="1">
      <c r="A876" s="459"/>
      <c r="B876" s="459"/>
      <c r="C876" s="459"/>
      <c r="D876" s="459"/>
      <c r="E876" s="459"/>
      <c r="F876" s="459"/>
      <c r="G876" s="459"/>
      <c r="H876" s="459"/>
      <c r="I876" s="459"/>
      <c r="J876" s="459"/>
      <c r="K876" s="459"/>
      <c r="L876" s="160"/>
      <c r="M876" s="160"/>
      <c r="N876" s="160"/>
      <c r="O876" s="160"/>
      <c r="P876" s="160"/>
      <c r="Q876" s="160"/>
      <c r="R876" s="160"/>
      <c r="S876" s="160"/>
      <c r="T876" s="160"/>
      <c r="U876" s="160"/>
      <c r="V876" s="160"/>
      <c r="W876" s="160"/>
    </row>
    <row r="877" ht="9" customHeight="1" hidden="1">
      <c r="A877" s="459"/>
      <c r="B877" s="459"/>
      <c r="C877" s="459"/>
      <c r="D877" s="459"/>
      <c r="E877" s="459"/>
      <c r="F877" s="459"/>
      <c r="G877" s="459"/>
      <c r="H877" s="459"/>
      <c r="I877" s="459"/>
      <c r="J877" s="459"/>
      <c r="K877" s="459"/>
      <c r="L877" s="160"/>
      <c r="M877" s="160"/>
      <c r="N877" s="160"/>
      <c r="O877" s="160"/>
      <c r="P877" s="160"/>
      <c r="Q877" s="160"/>
      <c r="R877" s="160"/>
      <c r="S877" s="160"/>
      <c r="T877" s="160"/>
      <c r="U877" s="160"/>
      <c r="V877" s="160"/>
      <c r="W877" s="160"/>
    </row>
    <row r="878" ht="9" customHeight="1" hidden="1">
      <c r="A878" s="459"/>
      <c r="B878" s="459"/>
      <c r="C878" s="459"/>
      <c r="D878" s="459"/>
      <c r="E878" s="459"/>
      <c r="F878" s="459"/>
      <c r="G878" s="459"/>
      <c r="H878" s="459"/>
      <c r="I878" s="459"/>
      <c r="J878" s="459"/>
      <c r="K878" s="459"/>
      <c r="L878" s="160"/>
      <c r="M878" s="160"/>
      <c r="N878" s="160"/>
      <c r="O878" s="160"/>
      <c r="P878" s="160"/>
      <c r="Q878" s="160"/>
      <c r="R878" s="160"/>
      <c r="S878" s="160"/>
      <c r="T878" s="160"/>
      <c r="U878" s="160"/>
      <c r="V878" s="160"/>
      <c r="W878" s="160"/>
    </row>
    <row r="879" ht="9" customHeight="1" hidden="1">
      <c r="A879" s="459"/>
      <c r="B879" s="459"/>
      <c r="C879" s="459"/>
      <c r="D879" s="459"/>
      <c r="E879" s="459"/>
      <c r="F879" s="459"/>
      <c r="G879" s="459"/>
      <c r="H879" s="459"/>
      <c r="I879" s="459"/>
      <c r="J879" s="459"/>
      <c r="K879" s="459"/>
      <c r="L879" s="160"/>
      <c r="M879" s="160"/>
      <c r="N879" s="160"/>
      <c r="O879" s="160"/>
      <c r="P879" s="160"/>
      <c r="Q879" s="160"/>
      <c r="R879" s="160"/>
      <c r="S879" s="160"/>
      <c r="T879" s="160"/>
      <c r="U879" s="160"/>
      <c r="V879" s="160"/>
      <c r="W879" s="160"/>
    </row>
    <row r="880" ht="9" customHeight="1" hidden="1">
      <c r="A880" s="459"/>
      <c r="B880" s="459"/>
      <c r="C880" s="459"/>
      <c r="D880" s="459"/>
      <c r="E880" s="459"/>
      <c r="F880" s="459"/>
      <c r="G880" s="459"/>
      <c r="H880" s="459"/>
      <c r="I880" s="459"/>
      <c r="J880" s="459"/>
      <c r="K880" s="459"/>
      <c r="L880" s="160"/>
      <c r="M880" s="160"/>
      <c r="N880" s="160"/>
      <c r="O880" s="160"/>
      <c r="P880" s="160"/>
      <c r="Q880" s="160"/>
      <c r="R880" s="160"/>
      <c r="S880" s="160"/>
      <c r="T880" s="160"/>
      <c r="U880" s="160"/>
      <c r="V880" s="160"/>
      <c r="W880" s="160"/>
    </row>
    <row r="881" ht="9" customHeight="1" hidden="1">
      <c r="A881" s="459"/>
      <c r="B881" s="459"/>
      <c r="C881" s="459"/>
      <c r="D881" s="459"/>
      <c r="E881" s="459"/>
      <c r="F881" s="459"/>
      <c r="G881" s="459"/>
      <c r="H881" s="459"/>
      <c r="I881" s="459"/>
      <c r="J881" s="459"/>
      <c r="K881" s="459"/>
      <c r="L881" s="160"/>
      <c r="M881" s="160"/>
      <c r="N881" s="160"/>
      <c r="O881" s="160"/>
      <c r="P881" s="160"/>
      <c r="Q881" s="160"/>
      <c r="R881" s="160"/>
      <c r="S881" s="160"/>
      <c r="T881" s="160"/>
      <c r="U881" s="160"/>
      <c r="V881" s="160"/>
      <c r="W881" s="160"/>
    </row>
    <row r="882" ht="9" customHeight="1" hidden="1">
      <c r="A882" s="459"/>
      <c r="B882" s="459"/>
      <c r="C882" s="459"/>
      <c r="D882" s="459"/>
      <c r="E882" s="459"/>
      <c r="F882" s="459"/>
      <c r="G882" s="459"/>
      <c r="H882" s="459"/>
      <c r="I882" s="459"/>
      <c r="J882" s="459"/>
      <c r="K882" s="459"/>
      <c r="L882" s="160"/>
      <c r="M882" s="160"/>
      <c r="N882" s="160"/>
      <c r="O882" s="160"/>
      <c r="P882" s="160"/>
      <c r="Q882" s="160"/>
      <c r="R882" s="160"/>
      <c r="S882" s="160"/>
      <c r="T882" s="160"/>
      <c r="U882" s="160"/>
      <c r="V882" s="160"/>
      <c r="W882" s="160"/>
    </row>
    <row r="883" ht="9" customHeight="1" hidden="1">
      <c r="A883" s="459"/>
      <c r="B883" s="459"/>
      <c r="C883" s="459"/>
      <c r="D883" s="459"/>
      <c r="E883" s="459"/>
      <c r="F883" s="459"/>
      <c r="G883" s="459"/>
      <c r="H883" s="459"/>
      <c r="I883" s="459"/>
      <c r="J883" s="459"/>
      <c r="K883" s="459"/>
      <c r="L883" s="160"/>
      <c r="M883" s="160"/>
      <c r="N883" s="160"/>
      <c r="O883" s="160"/>
      <c r="P883" s="160"/>
      <c r="Q883" s="160"/>
      <c r="R883" s="160"/>
      <c r="S883" s="160"/>
      <c r="T883" s="160"/>
      <c r="U883" s="160"/>
      <c r="V883" s="160"/>
      <c r="W883" s="160"/>
    </row>
    <row r="884" ht="9" customHeight="1" hidden="1">
      <c r="A884" s="459"/>
      <c r="B884" s="459"/>
      <c r="C884" s="459"/>
      <c r="D884" s="459"/>
      <c r="E884" s="459"/>
      <c r="F884" s="459"/>
      <c r="G884" s="459"/>
      <c r="H884" s="459"/>
      <c r="I884" s="459"/>
      <c r="J884" s="459"/>
      <c r="K884" s="459"/>
      <c r="L884" s="160"/>
      <c r="M884" s="160"/>
      <c r="N884" s="160"/>
      <c r="O884" s="160"/>
      <c r="P884" s="160"/>
      <c r="Q884" s="160"/>
      <c r="R884" s="160"/>
      <c r="S884" s="160"/>
      <c r="T884" s="160"/>
      <c r="U884" s="160"/>
      <c r="V884" s="160"/>
      <c r="W884" s="160"/>
    </row>
    <row r="885" ht="9" customHeight="1" hidden="1">
      <c r="A885" s="459"/>
      <c r="B885" s="459"/>
      <c r="C885" s="459"/>
      <c r="D885" s="459"/>
      <c r="E885" s="459"/>
      <c r="F885" s="459"/>
      <c r="G885" s="459"/>
      <c r="H885" s="459"/>
      <c r="I885" s="459"/>
      <c r="J885" s="459"/>
      <c r="K885" s="459"/>
      <c r="L885" s="160"/>
      <c r="M885" s="160"/>
      <c r="N885" s="160"/>
      <c r="O885" s="160"/>
      <c r="P885" s="160"/>
      <c r="Q885" s="160"/>
      <c r="R885" s="160"/>
      <c r="S885" s="160"/>
      <c r="T885" s="160"/>
      <c r="U885" s="160"/>
      <c r="V885" s="160"/>
      <c r="W885" s="160"/>
    </row>
    <row r="886" ht="9" customHeight="1" hidden="1">
      <c r="A886" s="459"/>
      <c r="B886" s="459"/>
      <c r="C886" s="459"/>
      <c r="D886" s="459"/>
      <c r="E886" s="459"/>
      <c r="F886" s="459"/>
      <c r="G886" s="459"/>
      <c r="H886" s="459"/>
      <c r="I886" s="459"/>
      <c r="J886" s="459"/>
      <c r="K886" s="459"/>
      <c r="L886" s="160"/>
      <c r="M886" s="160"/>
      <c r="N886" s="160"/>
      <c r="O886" s="160"/>
      <c r="P886" s="160"/>
      <c r="Q886" s="160"/>
      <c r="R886" s="160"/>
      <c r="S886" s="160"/>
      <c r="T886" s="160"/>
      <c r="U886" s="160"/>
      <c r="V886" s="160"/>
      <c r="W886" s="160"/>
    </row>
    <row r="887" ht="9" customHeight="1" hidden="1">
      <c r="A887" s="459"/>
      <c r="B887" s="459"/>
      <c r="C887" s="459"/>
      <c r="D887" s="459"/>
      <c r="E887" s="459"/>
      <c r="F887" s="459"/>
      <c r="G887" s="459"/>
      <c r="H887" s="459"/>
      <c r="I887" s="459"/>
      <c r="J887" s="459"/>
      <c r="K887" s="459"/>
      <c r="L887" s="160"/>
      <c r="M887" s="160"/>
      <c r="N887" s="160"/>
      <c r="O887" s="160"/>
      <c r="P887" s="160"/>
      <c r="Q887" s="160"/>
      <c r="R887" s="160"/>
      <c r="S887" s="160"/>
      <c r="T887" s="160"/>
      <c r="U887" s="160"/>
      <c r="V887" s="160"/>
      <c r="W887" s="160"/>
    </row>
    <row r="888" ht="9" customHeight="1" hidden="1">
      <c r="A888" s="459"/>
      <c r="B888" s="459"/>
      <c r="C888" s="459"/>
      <c r="D888" s="459"/>
      <c r="E888" s="459"/>
      <c r="F888" s="459"/>
      <c r="G888" s="459"/>
      <c r="H888" s="459"/>
      <c r="I888" s="459"/>
      <c r="J888" s="459"/>
      <c r="K888" s="459"/>
      <c r="L888" s="160"/>
      <c r="M888" s="160"/>
      <c r="N888" s="160"/>
      <c r="O888" s="160"/>
      <c r="P888" s="160"/>
      <c r="Q888" s="160"/>
      <c r="R888" s="160"/>
      <c r="S888" s="160"/>
      <c r="T888" s="160"/>
      <c r="U888" s="160"/>
      <c r="V888" s="160"/>
      <c r="W888" s="160"/>
    </row>
    <row r="889" ht="9" customHeight="1" hidden="1">
      <c r="A889" s="459"/>
      <c r="B889" s="459"/>
      <c r="C889" s="459"/>
      <c r="D889" s="459"/>
      <c r="E889" s="459"/>
      <c r="F889" s="459"/>
      <c r="G889" s="459"/>
      <c r="H889" s="459"/>
      <c r="I889" s="459"/>
      <c r="J889" s="459"/>
      <c r="K889" s="459"/>
      <c r="L889" s="160"/>
      <c r="M889" s="160"/>
      <c r="N889" s="160"/>
      <c r="O889" s="160"/>
      <c r="P889" s="160"/>
      <c r="Q889" s="160"/>
      <c r="R889" s="160"/>
      <c r="S889" s="160"/>
      <c r="T889" s="160"/>
      <c r="U889" s="160"/>
      <c r="V889" s="160"/>
      <c r="W889" s="160"/>
    </row>
    <row r="890" ht="9" customHeight="1" hidden="1">
      <c r="A890" s="459"/>
      <c r="B890" s="459"/>
      <c r="C890" s="459"/>
      <c r="D890" s="459"/>
      <c r="E890" s="459"/>
      <c r="F890" s="459"/>
      <c r="G890" s="459"/>
      <c r="H890" s="459"/>
      <c r="I890" s="459"/>
      <c r="J890" s="459"/>
      <c r="K890" s="459"/>
      <c r="L890" s="160"/>
      <c r="M890" s="160"/>
      <c r="N890" s="160"/>
      <c r="O890" s="160"/>
      <c r="P890" s="160"/>
      <c r="Q890" s="160"/>
      <c r="R890" s="160"/>
      <c r="S890" s="160"/>
      <c r="T890" s="160"/>
      <c r="U890" s="160"/>
      <c r="V890" s="160"/>
      <c r="W890" s="160"/>
    </row>
    <row r="891" ht="9" customHeight="1" hidden="1">
      <c r="A891" s="459"/>
      <c r="B891" s="459"/>
      <c r="C891" s="459"/>
      <c r="D891" s="459"/>
      <c r="E891" s="459"/>
      <c r="F891" s="459"/>
      <c r="G891" s="459"/>
      <c r="H891" s="459"/>
      <c r="I891" s="459"/>
      <c r="J891" s="459"/>
      <c r="K891" s="459"/>
      <c r="L891" s="160"/>
      <c r="M891" s="160"/>
      <c r="N891" s="160"/>
      <c r="O891" s="160"/>
      <c r="P891" s="160"/>
      <c r="Q891" s="160"/>
      <c r="R891" s="160"/>
      <c r="S891" s="160"/>
      <c r="T891" s="160"/>
      <c r="U891" s="160"/>
      <c r="V891" s="160"/>
      <c r="W891" s="160"/>
    </row>
    <row r="892" ht="9" customHeight="1" hidden="1">
      <c r="A892" s="459"/>
      <c r="B892" s="459"/>
      <c r="C892" s="459"/>
      <c r="D892" s="459"/>
      <c r="E892" s="459"/>
      <c r="F892" s="459"/>
      <c r="G892" s="459"/>
      <c r="H892" s="459"/>
      <c r="I892" s="459"/>
      <c r="J892" s="459"/>
      <c r="K892" s="459"/>
      <c r="L892" s="160"/>
      <c r="M892" s="160"/>
      <c r="N892" s="160"/>
      <c r="O892" s="160"/>
      <c r="P892" s="160"/>
      <c r="Q892" s="160"/>
      <c r="R892" s="160"/>
      <c r="S892" s="160"/>
      <c r="T892" s="160"/>
      <c r="U892" s="160"/>
      <c r="V892" s="160"/>
      <c r="W892" s="160"/>
    </row>
    <row r="893" ht="9" customHeight="1" hidden="1">
      <c r="A893" s="459"/>
      <c r="B893" s="459"/>
      <c r="C893" s="459"/>
      <c r="D893" s="459"/>
      <c r="E893" s="459"/>
      <c r="F893" s="459"/>
      <c r="G893" s="459"/>
      <c r="H893" s="459"/>
      <c r="I893" s="459"/>
      <c r="J893" s="459"/>
      <c r="K893" s="459"/>
      <c r="L893" s="160"/>
      <c r="M893" s="160"/>
      <c r="N893" s="160"/>
      <c r="O893" s="160"/>
      <c r="P893" s="160"/>
      <c r="Q893" s="160"/>
      <c r="R893" s="160"/>
      <c r="S893" s="160"/>
      <c r="T893" s="160"/>
      <c r="U893" s="160"/>
      <c r="V893" s="160"/>
      <c r="W893" s="160"/>
    </row>
    <row r="894" ht="9" customHeight="1" hidden="1">
      <c r="A894" s="459"/>
      <c r="B894" s="459"/>
      <c r="C894" s="459"/>
      <c r="D894" s="459"/>
      <c r="E894" s="459"/>
      <c r="F894" s="459"/>
      <c r="G894" s="459"/>
      <c r="H894" s="459"/>
      <c r="I894" s="459"/>
      <c r="J894" s="459"/>
      <c r="K894" s="459"/>
      <c r="L894" s="160"/>
      <c r="M894" s="160"/>
      <c r="N894" s="160"/>
      <c r="O894" s="160"/>
      <c r="P894" s="160"/>
      <c r="Q894" s="160"/>
      <c r="R894" s="160"/>
      <c r="S894" s="160"/>
      <c r="T894" s="160"/>
      <c r="U894" s="160"/>
      <c r="V894" s="160"/>
      <c r="W894" s="160"/>
    </row>
    <row r="895" ht="9" customHeight="1" hidden="1">
      <c r="A895" s="459"/>
      <c r="B895" s="459"/>
      <c r="C895" s="459"/>
      <c r="D895" s="459"/>
      <c r="E895" s="459"/>
      <c r="F895" s="459"/>
      <c r="G895" s="459"/>
      <c r="H895" s="459"/>
      <c r="I895" s="459"/>
      <c r="J895" s="459"/>
      <c r="K895" s="459"/>
      <c r="L895" s="160"/>
      <c r="M895" s="160"/>
      <c r="N895" s="160"/>
      <c r="O895" s="160"/>
      <c r="P895" s="160"/>
      <c r="Q895" s="160"/>
      <c r="R895" s="160"/>
      <c r="S895" s="160"/>
      <c r="T895" s="160"/>
      <c r="U895" s="160"/>
      <c r="V895" s="160"/>
      <c r="W895" s="160"/>
    </row>
    <row r="896" ht="9" customHeight="1" hidden="1">
      <c r="A896" s="459"/>
      <c r="B896" s="459"/>
      <c r="C896" s="459"/>
      <c r="D896" s="459"/>
      <c r="E896" s="459"/>
      <c r="F896" s="459"/>
      <c r="G896" s="459"/>
      <c r="H896" s="459"/>
      <c r="I896" s="459"/>
      <c r="J896" s="459"/>
      <c r="K896" s="459"/>
      <c r="L896" s="160"/>
      <c r="M896" s="160"/>
      <c r="N896" s="160"/>
      <c r="O896" s="160"/>
      <c r="P896" s="160"/>
      <c r="Q896" s="160"/>
      <c r="R896" s="160"/>
      <c r="S896" s="160"/>
      <c r="T896" s="160"/>
      <c r="U896" s="160"/>
      <c r="V896" s="160"/>
      <c r="W896" s="160"/>
    </row>
    <row r="897" ht="9" customHeight="1" hidden="1">
      <c r="A897" s="459"/>
      <c r="B897" s="459"/>
      <c r="C897" s="459"/>
      <c r="D897" s="459"/>
      <c r="E897" s="459"/>
      <c r="F897" s="459"/>
      <c r="G897" s="459"/>
      <c r="H897" s="459"/>
      <c r="I897" s="459"/>
      <c r="J897" s="459"/>
      <c r="K897" s="459"/>
      <c r="L897" s="160"/>
      <c r="M897" s="160"/>
      <c r="N897" s="160"/>
      <c r="O897" s="160"/>
      <c r="P897" s="160"/>
      <c r="Q897" s="160"/>
      <c r="R897" s="160"/>
      <c r="S897" s="160"/>
      <c r="T897" s="160"/>
      <c r="U897" s="160"/>
      <c r="V897" s="160"/>
      <c r="W897" s="160"/>
    </row>
    <row r="898" ht="9" customHeight="1" hidden="1">
      <c r="A898" s="459"/>
      <c r="B898" s="459"/>
      <c r="C898" s="459"/>
      <c r="D898" s="459"/>
      <c r="E898" s="459"/>
      <c r="F898" s="459"/>
      <c r="G898" s="459"/>
      <c r="H898" s="459"/>
      <c r="I898" s="459"/>
      <c r="J898" s="459"/>
      <c r="K898" s="459"/>
      <c r="L898" s="160"/>
      <c r="M898" s="160"/>
      <c r="N898" s="160"/>
      <c r="O898" s="160"/>
      <c r="P898" s="160"/>
      <c r="Q898" s="160"/>
      <c r="R898" s="160"/>
      <c r="S898" s="160"/>
      <c r="T898" s="160"/>
      <c r="U898" s="160"/>
      <c r="V898" s="160"/>
      <c r="W898" s="160"/>
    </row>
    <row r="899" ht="9" customHeight="1" hidden="1">
      <c r="A899" s="459"/>
      <c r="B899" s="459"/>
      <c r="C899" s="459"/>
      <c r="D899" s="459"/>
      <c r="E899" s="459"/>
      <c r="F899" s="459"/>
      <c r="G899" s="459"/>
      <c r="H899" s="459"/>
      <c r="I899" s="459"/>
      <c r="J899" s="459"/>
      <c r="K899" s="459"/>
      <c r="L899" s="160"/>
      <c r="M899" s="160"/>
      <c r="N899" s="160"/>
      <c r="O899" s="160"/>
      <c r="P899" s="160"/>
      <c r="Q899" s="160"/>
      <c r="R899" s="160"/>
      <c r="S899" s="160"/>
      <c r="T899" s="160"/>
      <c r="U899" s="160"/>
      <c r="V899" s="160"/>
      <c r="W899" s="160"/>
    </row>
    <row r="900" ht="9" customHeight="1" hidden="1">
      <c r="A900" s="459"/>
      <c r="B900" s="459"/>
      <c r="C900" s="459"/>
      <c r="D900" s="459"/>
      <c r="E900" s="459"/>
      <c r="F900" s="459"/>
      <c r="G900" s="459"/>
      <c r="H900" s="459"/>
      <c r="I900" s="459"/>
      <c r="J900" s="459"/>
      <c r="K900" s="459"/>
      <c r="L900" s="160"/>
      <c r="M900" s="160"/>
      <c r="N900" s="160"/>
      <c r="O900" s="160"/>
      <c r="P900" s="160"/>
      <c r="Q900" s="160"/>
      <c r="R900" s="160"/>
      <c r="S900" s="160"/>
      <c r="T900" s="160"/>
      <c r="U900" s="160"/>
      <c r="V900" s="160"/>
      <c r="W900" s="160"/>
    </row>
    <row r="901" ht="9" customHeight="1" hidden="1">
      <c r="A901" s="459"/>
      <c r="B901" s="459"/>
      <c r="C901" s="459"/>
      <c r="D901" s="459"/>
      <c r="E901" s="459"/>
      <c r="F901" s="459"/>
      <c r="G901" s="459"/>
      <c r="H901" s="459"/>
      <c r="I901" s="459"/>
      <c r="J901" s="459"/>
      <c r="K901" s="459"/>
      <c r="L901" s="160"/>
      <c r="M901" s="160"/>
      <c r="N901" s="160"/>
      <c r="O901" s="160"/>
      <c r="P901" s="160"/>
      <c r="Q901" s="160"/>
      <c r="R901" s="160"/>
      <c r="S901" s="160"/>
      <c r="T901" s="160"/>
      <c r="U901" s="160"/>
      <c r="V901" s="160"/>
      <c r="W901" s="160"/>
    </row>
    <row r="902" ht="9" customHeight="1" hidden="1">
      <c r="A902" s="459"/>
      <c r="B902" s="459"/>
      <c r="C902" s="459"/>
      <c r="D902" s="459"/>
      <c r="E902" s="459"/>
      <c r="F902" s="459"/>
      <c r="G902" s="459"/>
      <c r="H902" s="459"/>
      <c r="I902" s="459"/>
      <c r="J902" s="459"/>
      <c r="K902" s="459"/>
      <c r="L902" s="160"/>
      <c r="M902" s="160"/>
      <c r="N902" s="160"/>
      <c r="O902" s="160"/>
      <c r="P902" s="160"/>
      <c r="Q902" s="160"/>
      <c r="R902" s="160"/>
      <c r="S902" s="160"/>
      <c r="T902" s="160"/>
      <c r="U902" s="160"/>
      <c r="V902" s="160"/>
      <c r="W902" s="160"/>
    </row>
    <row r="903" ht="9" customHeight="1" hidden="1">
      <c r="A903" s="459"/>
      <c r="B903" s="459"/>
      <c r="C903" s="459"/>
      <c r="D903" s="459"/>
      <c r="E903" s="459"/>
      <c r="F903" s="459"/>
      <c r="G903" s="459"/>
      <c r="H903" s="459"/>
      <c r="I903" s="459"/>
      <c r="J903" s="459"/>
      <c r="K903" s="459"/>
      <c r="L903" s="160"/>
      <c r="M903" s="160"/>
      <c r="N903" s="160"/>
      <c r="O903" s="160"/>
      <c r="P903" s="160"/>
      <c r="Q903" s="160"/>
      <c r="R903" s="160"/>
      <c r="S903" s="160"/>
      <c r="T903" s="160"/>
      <c r="U903" s="160"/>
      <c r="V903" s="160"/>
      <c r="W903" s="160"/>
    </row>
    <row r="904" ht="9" customHeight="1" hidden="1">
      <c r="A904" s="459"/>
      <c r="B904" s="459"/>
      <c r="C904" s="459"/>
      <c r="D904" s="459"/>
      <c r="E904" s="459"/>
      <c r="F904" s="459"/>
      <c r="G904" s="459"/>
      <c r="H904" s="459"/>
      <c r="I904" s="459"/>
      <c r="J904" s="459"/>
      <c r="K904" s="459"/>
      <c r="L904" s="160"/>
      <c r="M904" s="160"/>
      <c r="N904" s="160"/>
      <c r="O904" s="160"/>
      <c r="P904" s="160"/>
      <c r="Q904" s="160"/>
      <c r="R904" s="160"/>
      <c r="S904" s="160"/>
      <c r="T904" s="160"/>
      <c r="U904" s="160"/>
      <c r="V904" s="160"/>
      <c r="W904" s="160"/>
    </row>
    <row r="905" ht="9" customHeight="1" hidden="1">
      <c r="A905" s="459"/>
      <c r="B905" s="459"/>
      <c r="C905" s="459"/>
      <c r="D905" s="459"/>
      <c r="E905" s="459"/>
      <c r="F905" s="459"/>
      <c r="G905" s="459"/>
      <c r="H905" s="459"/>
      <c r="I905" s="459"/>
      <c r="J905" s="459"/>
      <c r="K905" s="459"/>
      <c r="L905" s="160"/>
      <c r="M905" s="160"/>
      <c r="N905" s="160"/>
      <c r="O905" s="160"/>
      <c r="P905" s="160"/>
      <c r="Q905" s="160"/>
      <c r="R905" s="160"/>
      <c r="S905" s="160"/>
      <c r="T905" s="160"/>
      <c r="U905" s="160"/>
      <c r="V905" s="160"/>
      <c r="W905" s="160"/>
    </row>
    <row r="906" ht="9" customHeight="1" hidden="1">
      <c r="A906" s="459"/>
      <c r="B906" s="459"/>
      <c r="C906" s="459"/>
      <c r="D906" s="459"/>
      <c r="E906" s="459"/>
      <c r="F906" s="459"/>
      <c r="G906" s="459"/>
      <c r="H906" s="459"/>
      <c r="I906" s="459"/>
      <c r="J906" s="459"/>
      <c r="K906" s="459"/>
      <c r="L906" s="160"/>
      <c r="M906" s="160"/>
      <c r="N906" s="160"/>
      <c r="O906" s="160"/>
      <c r="P906" s="160"/>
      <c r="Q906" s="160"/>
      <c r="R906" s="160"/>
      <c r="S906" s="160"/>
      <c r="T906" s="160"/>
      <c r="U906" s="160"/>
      <c r="V906" s="160"/>
      <c r="W906" s="160"/>
    </row>
    <row r="907" ht="9" customHeight="1" hidden="1">
      <c r="A907" s="459"/>
      <c r="B907" s="459"/>
      <c r="C907" s="459"/>
      <c r="D907" s="459"/>
      <c r="E907" s="459"/>
      <c r="F907" s="459"/>
      <c r="G907" s="459"/>
      <c r="H907" s="459"/>
      <c r="I907" s="459"/>
      <c r="J907" s="459"/>
      <c r="K907" s="459"/>
      <c r="L907" s="160"/>
      <c r="M907" s="160"/>
      <c r="N907" s="160"/>
      <c r="O907" s="160"/>
      <c r="P907" s="160"/>
      <c r="Q907" s="160"/>
      <c r="R907" s="160"/>
      <c r="S907" s="160"/>
      <c r="T907" s="160"/>
      <c r="U907" s="160"/>
      <c r="V907" s="160"/>
      <c r="W907" s="160"/>
    </row>
    <row r="908" ht="9" customHeight="1" hidden="1">
      <c r="A908" s="459"/>
      <c r="B908" s="459"/>
      <c r="C908" s="459"/>
      <c r="D908" s="459"/>
      <c r="E908" s="459"/>
      <c r="F908" s="459"/>
      <c r="G908" s="459"/>
      <c r="H908" s="459"/>
      <c r="I908" s="459"/>
      <c r="J908" s="459"/>
      <c r="K908" s="459"/>
      <c r="L908" s="160"/>
      <c r="M908" s="160"/>
      <c r="N908" s="160"/>
      <c r="O908" s="160"/>
      <c r="P908" s="160"/>
      <c r="Q908" s="160"/>
      <c r="R908" s="160"/>
      <c r="S908" s="160"/>
      <c r="T908" s="160"/>
      <c r="U908" s="160"/>
      <c r="V908" s="160"/>
      <c r="W908" s="160"/>
    </row>
    <row r="909" ht="9" customHeight="1" hidden="1">
      <c r="A909" s="459"/>
      <c r="B909" s="459"/>
      <c r="C909" s="459"/>
      <c r="D909" s="459"/>
      <c r="E909" s="459"/>
      <c r="F909" s="459"/>
      <c r="G909" s="459"/>
      <c r="H909" s="459"/>
      <c r="I909" s="459"/>
      <c r="J909" s="459"/>
      <c r="K909" s="459"/>
      <c r="L909" s="160"/>
      <c r="M909" s="160"/>
      <c r="N909" s="160"/>
      <c r="O909" s="160"/>
      <c r="P909" s="160"/>
      <c r="Q909" s="160"/>
      <c r="R909" s="160"/>
      <c r="S909" s="160"/>
      <c r="T909" s="160"/>
      <c r="U909" s="160"/>
      <c r="V909" s="160"/>
      <c r="W909" s="160"/>
    </row>
    <row r="910" ht="9" customHeight="1" hidden="1">
      <c r="A910" s="459"/>
      <c r="B910" s="459"/>
      <c r="C910" s="459"/>
      <c r="D910" s="459"/>
      <c r="E910" s="459"/>
      <c r="F910" s="459"/>
      <c r="G910" s="459"/>
      <c r="H910" s="459"/>
      <c r="I910" s="459"/>
      <c r="J910" s="459"/>
      <c r="K910" s="459"/>
      <c r="L910" s="160"/>
      <c r="M910" s="160"/>
      <c r="N910" s="160"/>
      <c r="O910" s="160"/>
      <c r="P910" s="160"/>
      <c r="Q910" s="160"/>
      <c r="R910" s="160"/>
      <c r="S910" s="160"/>
      <c r="T910" s="160"/>
      <c r="U910" s="160"/>
      <c r="V910" s="160"/>
      <c r="W910" s="160"/>
    </row>
    <row r="911" ht="9" customHeight="1" hidden="1">
      <c r="A911" s="459"/>
      <c r="B911" s="459"/>
      <c r="C911" s="459"/>
      <c r="D911" s="459"/>
      <c r="E911" s="459"/>
      <c r="F911" s="459"/>
      <c r="G911" s="459"/>
      <c r="H911" s="459"/>
      <c r="I911" s="459"/>
      <c r="J911" s="459"/>
      <c r="K911" s="459"/>
      <c r="L911" s="160"/>
      <c r="M911" s="160"/>
      <c r="N911" s="160"/>
      <c r="O911" s="160"/>
      <c r="P911" s="160"/>
      <c r="Q911" s="160"/>
      <c r="R911" s="160"/>
      <c r="S911" s="160"/>
      <c r="T911" s="160"/>
      <c r="U911" s="160"/>
      <c r="V911" s="160"/>
      <c r="W911" s="160"/>
    </row>
    <row r="912" ht="9" customHeight="1" hidden="1">
      <c r="A912" s="459"/>
      <c r="B912" s="459"/>
      <c r="C912" s="459"/>
      <c r="D912" s="459"/>
      <c r="E912" s="459"/>
      <c r="F912" s="459"/>
      <c r="G912" s="459"/>
      <c r="H912" s="459"/>
      <c r="I912" s="459"/>
      <c r="J912" s="459"/>
      <c r="K912" s="459"/>
      <c r="L912" s="160"/>
      <c r="M912" s="160"/>
      <c r="N912" s="160"/>
      <c r="O912" s="160"/>
      <c r="P912" s="160"/>
      <c r="Q912" s="160"/>
      <c r="R912" s="160"/>
      <c r="S912" s="160"/>
      <c r="T912" s="160"/>
      <c r="U912" s="160"/>
      <c r="V912" s="160"/>
      <c r="W912" s="160"/>
    </row>
    <row r="913" ht="9" customHeight="1" hidden="1">
      <c r="A913" s="459"/>
      <c r="B913" s="459"/>
      <c r="C913" s="459"/>
      <c r="D913" s="459"/>
      <c r="E913" s="459"/>
      <c r="F913" s="459"/>
      <c r="G913" s="459"/>
      <c r="H913" s="459"/>
      <c r="I913" s="459"/>
      <c r="J913" s="459"/>
      <c r="K913" s="459"/>
      <c r="L913" s="160"/>
      <c r="M913" s="160"/>
      <c r="N913" s="160"/>
      <c r="O913" s="160"/>
      <c r="P913" s="160"/>
      <c r="Q913" s="160"/>
      <c r="R913" s="160"/>
      <c r="S913" s="160"/>
      <c r="T913" s="160"/>
      <c r="U913" s="160"/>
      <c r="V913" s="160"/>
      <c r="W913" s="160"/>
    </row>
    <row r="914" ht="9" customHeight="1" hidden="1">
      <c r="A914" s="459"/>
      <c r="B914" s="459"/>
      <c r="C914" s="459"/>
      <c r="D914" s="459"/>
      <c r="E914" s="459"/>
      <c r="F914" s="459"/>
      <c r="G914" s="459"/>
      <c r="H914" s="459"/>
      <c r="I914" s="459"/>
      <c r="J914" s="459"/>
      <c r="K914" s="459"/>
      <c r="L914" s="160"/>
      <c r="M914" s="160"/>
      <c r="N914" s="160"/>
      <c r="O914" s="160"/>
      <c r="P914" s="160"/>
      <c r="Q914" s="160"/>
      <c r="R914" s="160"/>
      <c r="S914" s="160"/>
      <c r="T914" s="160"/>
      <c r="U914" s="160"/>
      <c r="V914" s="160"/>
      <c r="W914" s="160"/>
    </row>
    <row r="915" ht="9" customHeight="1" hidden="1">
      <c r="A915" s="459"/>
      <c r="B915" s="459"/>
      <c r="C915" s="459"/>
      <c r="D915" s="459"/>
      <c r="E915" s="459"/>
      <c r="F915" s="459"/>
      <c r="G915" s="459"/>
      <c r="H915" s="459"/>
      <c r="I915" s="459"/>
      <c r="J915" s="459"/>
      <c r="K915" s="459"/>
      <c r="L915" s="160"/>
      <c r="M915" s="160"/>
      <c r="N915" s="160"/>
      <c r="O915" s="160"/>
      <c r="P915" s="160"/>
      <c r="Q915" s="160"/>
      <c r="R915" s="160"/>
      <c r="S915" s="160"/>
      <c r="T915" s="160"/>
      <c r="U915" s="160"/>
      <c r="V915" s="160"/>
      <c r="W915" s="160"/>
    </row>
    <row r="916" ht="9" customHeight="1" hidden="1">
      <c r="A916" s="459"/>
      <c r="B916" s="459"/>
      <c r="C916" s="459"/>
      <c r="D916" s="459"/>
      <c r="E916" s="459"/>
      <c r="F916" s="459"/>
      <c r="G916" s="459"/>
      <c r="H916" s="459"/>
      <c r="I916" s="459"/>
      <c r="J916" s="459"/>
      <c r="K916" s="459"/>
      <c r="L916" s="160"/>
      <c r="M916" s="160"/>
      <c r="N916" s="160"/>
      <c r="O916" s="160"/>
      <c r="P916" s="160"/>
      <c r="Q916" s="160"/>
      <c r="R916" s="160"/>
      <c r="S916" s="160"/>
      <c r="T916" s="160"/>
      <c r="U916" s="160"/>
      <c r="V916" s="160"/>
      <c r="W916" s="160"/>
    </row>
    <row r="917" ht="9" customHeight="1" hidden="1">
      <c r="A917" s="459"/>
      <c r="B917" s="459"/>
      <c r="C917" s="459"/>
      <c r="D917" s="459"/>
      <c r="E917" s="459"/>
      <c r="F917" s="459"/>
      <c r="G917" s="459"/>
      <c r="H917" s="459"/>
      <c r="I917" s="459"/>
      <c r="J917" s="459"/>
      <c r="K917" s="459"/>
      <c r="L917" s="160"/>
      <c r="M917" s="160"/>
      <c r="N917" s="160"/>
      <c r="O917" s="160"/>
      <c r="P917" s="160"/>
      <c r="Q917" s="160"/>
      <c r="R917" s="160"/>
      <c r="S917" s="160"/>
      <c r="T917" s="160"/>
      <c r="U917" s="160"/>
      <c r="V917" s="160"/>
      <c r="W917" s="160"/>
    </row>
    <row r="918" ht="9" customHeight="1" hidden="1">
      <c r="A918" s="459"/>
      <c r="B918" s="459"/>
      <c r="C918" s="459"/>
      <c r="D918" s="459"/>
      <c r="E918" s="459"/>
      <c r="F918" s="459"/>
      <c r="G918" s="459"/>
      <c r="H918" s="459"/>
      <c r="I918" s="459"/>
      <c r="J918" s="459"/>
      <c r="K918" s="459"/>
      <c r="L918" s="160"/>
      <c r="M918" s="160"/>
      <c r="N918" s="160"/>
      <c r="O918" s="160"/>
      <c r="P918" s="160"/>
      <c r="Q918" s="160"/>
      <c r="R918" s="160"/>
      <c r="S918" s="160"/>
      <c r="T918" s="160"/>
      <c r="U918" s="160"/>
      <c r="V918" s="160"/>
      <c r="W918" s="160"/>
    </row>
    <row r="919" ht="9" customHeight="1" hidden="1">
      <c r="A919" s="459"/>
      <c r="B919" s="459"/>
      <c r="C919" s="459"/>
      <c r="D919" s="459"/>
      <c r="E919" s="459"/>
      <c r="F919" s="459"/>
      <c r="G919" s="459"/>
      <c r="H919" s="459"/>
      <c r="I919" s="459"/>
      <c r="J919" s="459"/>
      <c r="K919" s="459"/>
      <c r="L919" s="160"/>
      <c r="M919" s="160"/>
      <c r="N919" s="160"/>
      <c r="O919" s="160"/>
      <c r="P919" s="160"/>
      <c r="Q919" s="160"/>
      <c r="R919" s="160"/>
      <c r="S919" s="160"/>
      <c r="T919" s="160"/>
      <c r="U919" s="160"/>
      <c r="V919" s="160"/>
      <c r="W919" s="160"/>
    </row>
    <row r="920" ht="9" customHeight="1" hidden="1">
      <c r="A920" s="459"/>
      <c r="B920" s="459"/>
      <c r="C920" s="459"/>
      <c r="D920" s="459"/>
      <c r="E920" s="459"/>
      <c r="F920" s="459"/>
      <c r="G920" s="459"/>
      <c r="H920" s="459"/>
      <c r="I920" s="459"/>
      <c r="J920" s="459"/>
      <c r="K920" s="459"/>
      <c r="L920" s="160"/>
      <c r="M920" s="160"/>
      <c r="N920" s="160"/>
      <c r="O920" s="160"/>
      <c r="P920" s="160"/>
      <c r="Q920" s="160"/>
      <c r="R920" s="160"/>
      <c r="S920" s="160"/>
      <c r="T920" s="160"/>
      <c r="U920" s="160"/>
      <c r="V920" s="160"/>
      <c r="W920" s="160"/>
    </row>
    <row r="921" ht="9" customHeight="1" hidden="1">
      <c r="A921" s="459"/>
      <c r="B921" s="459"/>
      <c r="C921" s="459"/>
      <c r="D921" s="459"/>
      <c r="E921" s="459"/>
      <c r="F921" s="459"/>
      <c r="G921" s="459"/>
      <c r="H921" s="459"/>
      <c r="I921" s="459"/>
      <c r="J921" s="459"/>
      <c r="K921" s="459"/>
      <c r="L921" s="160"/>
      <c r="M921" s="160"/>
      <c r="N921" s="160"/>
      <c r="O921" s="160"/>
      <c r="P921" s="160"/>
      <c r="Q921" s="160"/>
      <c r="R921" s="160"/>
      <c r="S921" s="160"/>
      <c r="T921" s="160"/>
      <c r="U921" s="160"/>
      <c r="V921" s="160"/>
      <c r="W921" s="160"/>
    </row>
    <row r="922" ht="9" customHeight="1" hidden="1">
      <c r="A922" s="459"/>
      <c r="B922" s="459"/>
      <c r="C922" s="459"/>
      <c r="D922" s="459"/>
      <c r="E922" s="459"/>
      <c r="F922" s="459"/>
      <c r="G922" s="459"/>
      <c r="H922" s="459"/>
      <c r="I922" s="459"/>
      <c r="J922" s="459"/>
      <c r="K922" s="459"/>
      <c r="L922" s="160"/>
      <c r="M922" s="160"/>
      <c r="N922" s="160"/>
      <c r="O922" s="160"/>
      <c r="P922" s="160"/>
      <c r="Q922" s="160"/>
      <c r="R922" s="160"/>
      <c r="S922" s="160"/>
      <c r="T922" s="160"/>
      <c r="U922" s="160"/>
      <c r="V922" s="160"/>
      <c r="W922" s="160"/>
    </row>
    <row r="923" ht="9" customHeight="1" hidden="1">
      <c r="A923" s="459"/>
      <c r="B923" s="459"/>
      <c r="C923" s="459"/>
      <c r="D923" s="459"/>
      <c r="E923" s="459"/>
      <c r="F923" s="459"/>
      <c r="G923" s="459"/>
      <c r="H923" s="459"/>
      <c r="I923" s="459"/>
      <c r="J923" s="459"/>
      <c r="K923" s="459"/>
      <c r="L923" s="160"/>
      <c r="M923" s="160"/>
      <c r="N923" s="160"/>
      <c r="O923" s="160"/>
      <c r="P923" s="160"/>
      <c r="Q923" s="160"/>
      <c r="R923" s="160"/>
      <c r="S923" s="160"/>
      <c r="T923" s="160"/>
      <c r="U923" s="160"/>
      <c r="V923" s="160"/>
      <c r="W923" s="160"/>
    </row>
    <row r="924" ht="9" customHeight="1" hidden="1">
      <c r="A924" s="459"/>
      <c r="B924" s="459"/>
      <c r="C924" s="459"/>
      <c r="D924" s="459"/>
      <c r="E924" s="459"/>
      <c r="F924" s="459"/>
      <c r="G924" s="459"/>
      <c r="H924" s="459"/>
      <c r="I924" s="459"/>
      <c r="J924" s="459"/>
      <c r="K924" s="459"/>
      <c r="L924" s="160"/>
      <c r="M924" s="160"/>
      <c r="N924" s="160"/>
      <c r="O924" s="160"/>
      <c r="P924" s="160"/>
      <c r="Q924" s="160"/>
      <c r="R924" s="160"/>
      <c r="S924" s="160"/>
      <c r="T924" s="160"/>
      <c r="U924" s="160"/>
      <c r="V924" s="160"/>
      <c r="W924" s="160"/>
    </row>
    <row r="925" ht="9" customHeight="1" hidden="1">
      <c r="A925" s="459"/>
      <c r="B925" s="459"/>
      <c r="C925" s="459"/>
      <c r="D925" s="459"/>
      <c r="E925" s="459"/>
      <c r="F925" s="459"/>
      <c r="G925" s="459"/>
      <c r="H925" s="459"/>
      <c r="I925" s="459"/>
      <c r="J925" s="459"/>
      <c r="K925" s="459"/>
      <c r="L925" s="160"/>
      <c r="M925" s="160"/>
      <c r="N925" s="160"/>
      <c r="O925" s="160"/>
      <c r="P925" s="160"/>
      <c r="Q925" s="160"/>
      <c r="R925" s="160"/>
      <c r="S925" s="160"/>
      <c r="T925" s="160"/>
      <c r="U925" s="160"/>
      <c r="V925" s="160"/>
      <c r="W925" s="160"/>
    </row>
    <row r="926" ht="9" customHeight="1" hidden="1">
      <c r="A926" s="459"/>
      <c r="B926" s="459"/>
      <c r="C926" s="459"/>
      <c r="D926" s="459"/>
      <c r="E926" s="459"/>
      <c r="F926" s="459"/>
      <c r="G926" s="459"/>
      <c r="H926" s="459"/>
      <c r="I926" s="459"/>
      <c r="J926" s="459"/>
      <c r="K926" s="459"/>
      <c r="L926" s="160"/>
      <c r="M926" s="160"/>
      <c r="N926" s="160"/>
      <c r="O926" s="160"/>
      <c r="P926" s="160"/>
      <c r="Q926" s="160"/>
      <c r="R926" s="160"/>
      <c r="S926" s="160"/>
      <c r="T926" s="160"/>
      <c r="U926" s="160"/>
      <c r="V926" s="160"/>
      <c r="W926" s="160"/>
    </row>
    <row r="927" ht="9" customHeight="1" hidden="1">
      <c r="A927" s="459"/>
      <c r="B927" s="459"/>
      <c r="C927" s="459"/>
      <c r="D927" s="459"/>
      <c r="E927" s="459"/>
      <c r="F927" s="459"/>
      <c r="G927" s="459"/>
      <c r="H927" s="459"/>
      <c r="I927" s="459"/>
      <c r="J927" s="459"/>
      <c r="K927" s="459"/>
      <c r="L927" s="160"/>
      <c r="M927" s="160"/>
      <c r="N927" s="160"/>
      <c r="O927" s="160"/>
      <c r="P927" s="160"/>
      <c r="Q927" s="160"/>
      <c r="R927" s="160"/>
      <c r="S927" s="160"/>
      <c r="T927" s="160"/>
      <c r="U927" s="160"/>
      <c r="V927" s="160"/>
      <c r="W927" s="160"/>
    </row>
    <row r="928" ht="9" customHeight="1" hidden="1">
      <c r="A928" s="459"/>
      <c r="B928" s="459"/>
      <c r="C928" s="459"/>
      <c r="D928" s="459"/>
      <c r="E928" s="459"/>
      <c r="F928" s="459"/>
      <c r="G928" s="459"/>
      <c r="H928" s="459"/>
      <c r="I928" s="459"/>
      <c r="J928" s="459"/>
      <c r="K928" s="459"/>
      <c r="L928" s="160"/>
      <c r="M928" s="160"/>
      <c r="N928" s="160"/>
      <c r="O928" s="160"/>
      <c r="P928" s="160"/>
      <c r="Q928" s="160"/>
      <c r="R928" s="160"/>
      <c r="S928" s="160"/>
      <c r="T928" s="160"/>
      <c r="U928" s="160"/>
      <c r="V928" s="160"/>
      <c r="W928" s="160"/>
    </row>
    <row r="929" ht="9" customHeight="1" hidden="1">
      <c r="A929" s="459"/>
      <c r="B929" s="459"/>
      <c r="C929" s="459"/>
      <c r="D929" s="459"/>
      <c r="E929" s="459"/>
      <c r="F929" s="459"/>
      <c r="G929" s="459"/>
      <c r="H929" s="459"/>
      <c r="I929" s="459"/>
      <c r="J929" s="459"/>
      <c r="K929" s="459"/>
      <c r="L929" s="160"/>
      <c r="M929" s="160"/>
      <c r="N929" s="160"/>
      <c r="O929" s="160"/>
      <c r="P929" s="160"/>
      <c r="Q929" s="160"/>
      <c r="R929" s="160"/>
      <c r="S929" s="160"/>
      <c r="T929" s="160"/>
      <c r="U929" s="160"/>
      <c r="V929" s="160"/>
      <c r="W929" s="160"/>
    </row>
    <row r="930" ht="9" customHeight="1" hidden="1">
      <c r="A930" s="459"/>
      <c r="B930" s="459"/>
      <c r="C930" s="459"/>
      <c r="D930" s="459"/>
      <c r="E930" s="459"/>
      <c r="F930" s="459"/>
      <c r="G930" s="459"/>
      <c r="H930" s="459"/>
      <c r="I930" s="459"/>
      <c r="J930" s="459"/>
      <c r="K930" s="459"/>
      <c r="L930" s="160"/>
      <c r="M930" s="160"/>
      <c r="N930" s="160"/>
      <c r="O930" s="160"/>
      <c r="P930" s="160"/>
      <c r="Q930" s="160"/>
      <c r="R930" s="160"/>
      <c r="S930" s="160"/>
      <c r="T930" s="160"/>
      <c r="U930" s="160"/>
      <c r="V930" s="160"/>
      <c r="W930" s="160"/>
    </row>
    <row r="931" ht="9" customHeight="1" hidden="1">
      <c r="A931" s="459"/>
      <c r="B931" s="459"/>
      <c r="C931" s="459"/>
      <c r="D931" s="459"/>
      <c r="E931" s="459"/>
      <c r="F931" s="459"/>
      <c r="G931" s="459"/>
      <c r="H931" s="459"/>
      <c r="I931" s="459"/>
      <c r="J931" s="459"/>
      <c r="K931" s="459"/>
      <c r="L931" s="160"/>
      <c r="M931" s="160"/>
      <c r="N931" s="160"/>
      <c r="O931" s="160"/>
      <c r="P931" s="160"/>
      <c r="Q931" s="160"/>
      <c r="R931" s="160"/>
      <c r="S931" s="160"/>
      <c r="T931" s="160"/>
      <c r="U931" s="160"/>
      <c r="V931" s="160"/>
      <c r="W931" s="160"/>
    </row>
    <row r="932" ht="9" customHeight="1" hidden="1">
      <c r="A932" s="459"/>
      <c r="B932" s="459"/>
      <c r="C932" s="459"/>
      <c r="D932" s="459"/>
      <c r="E932" s="459"/>
      <c r="F932" s="459"/>
      <c r="G932" s="459"/>
      <c r="H932" s="459"/>
      <c r="I932" s="459"/>
      <c r="J932" s="459"/>
      <c r="K932" s="459"/>
      <c r="L932" s="160"/>
      <c r="M932" s="160"/>
      <c r="N932" s="160"/>
      <c r="O932" s="160"/>
      <c r="P932" s="160"/>
      <c r="Q932" s="160"/>
      <c r="R932" s="160"/>
      <c r="S932" s="160"/>
      <c r="T932" s="160"/>
      <c r="U932" s="160"/>
      <c r="V932" s="160"/>
      <c r="W932" s="160"/>
    </row>
    <row r="933" ht="9" customHeight="1" hidden="1">
      <c r="A933" s="459"/>
      <c r="B933" s="459"/>
      <c r="C933" s="459"/>
      <c r="D933" s="459"/>
      <c r="E933" s="459"/>
      <c r="F933" s="459"/>
      <c r="G933" s="459"/>
      <c r="H933" s="459"/>
      <c r="I933" s="459"/>
      <c r="J933" s="459"/>
      <c r="K933" s="459"/>
      <c r="L933" s="160"/>
      <c r="M933" s="160"/>
      <c r="N933" s="160"/>
      <c r="O933" s="160"/>
      <c r="P933" s="160"/>
      <c r="Q933" s="160"/>
      <c r="R933" s="160"/>
      <c r="S933" s="160"/>
      <c r="T933" s="160"/>
      <c r="U933" s="160"/>
      <c r="V933" s="160"/>
      <c r="W933" s="160"/>
    </row>
    <row r="934" ht="9" customHeight="1" hidden="1">
      <c r="A934" s="459"/>
      <c r="B934" s="459"/>
      <c r="C934" s="459"/>
      <c r="D934" s="459"/>
      <c r="E934" s="459"/>
      <c r="F934" s="459"/>
      <c r="G934" s="459"/>
      <c r="H934" s="459"/>
      <c r="I934" s="459"/>
      <c r="J934" s="459"/>
      <c r="K934" s="459"/>
      <c r="L934" s="160"/>
      <c r="M934" s="160"/>
      <c r="N934" s="160"/>
      <c r="O934" s="160"/>
      <c r="P934" s="160"/>
      <c r="Q934" s="160"/>
      <c r="R934" s="160"/>
      <c r="S934" s="160"/>
      <c r="T934" s="160"/>
      <c r="U934" s="160"/>
      <c r="V934" s="160"/>
      <c r="W934" s="160"/>
    </row>
    <row r="935" ht="9" customHeight="1" hidden="1">
      <c r="A935" s="459"/>
      <c r="B935" s="459"/>
      <c r="C935" s="459"/>
      <c r="D935" s="459"/>
      <c r="E935" s="459"/>
      <c r="F935" s="459"/>
      <c r="G935" s="459"/>
      <c r="H935" s="459"/>
      <c r="I935" s="459"/>
      <c r="J935" s="459"/>
      <c r="K935" s="459"/>
      <c r="L935" s="160"/>
      <c r="M935" s="160"/>
      <c r="N935" s="160"/>
      <c r="O935" s="160"/>
      <c r="P935" s="160"/>
      <c r="Q935" s="160"/>
      <c r="R935" s="160"/>
      <c r="S935" s="160"/>
      <c r="T935" s="160"/>
      <c r="U935" s="160"/>
      <c r="V935" s="160"/>
      <c r="W935" s="160"/>
    </row>
    <row r="936" ht="9" customHeight="1" hidden="1">
      <c r="A936" s="459"/>
      <c r="B936" s="459"/>
      <c r="C936" s="459"/>
      <c r="D936" s="459"/>
      <c r="E936" s="459"/>
      <c r="F936" s="459"/>
      <c r="G936" s="459"/>
      <c r="H936" s="459"/>
      <c r="I936" s="459"/>
      <c r="J936" s="459"/>
      <c r="K936" s="459"/>
      <c r="L936" s="160"/>
      <c r="M936" s="160"/>
      <c r="N936" s="160"/>
      <c r="O936" s="160"/>
      <c r="P936" s="160"/>
      <c r="Q936" s="160"/>
      <c r="R936" s="160"/>
      <c r="S936" s="160"/>
      <c r="T936" s="160"/>
      <c r="U936" s="160"/>
      <c r="V936" s="160"/>
      <c r="W936" s="160"/>
    </row>
    <row r="937" ht="9" customHeight="1" hidden="1">
      <c r="A937" s="459"/>
      <c r="B937" s="459"/>
      <c r="C937" s="459"/>
      <c r="D937" s="459"/>
      <c r="E937" s="459"/>
      <c r="F937" s="459"/>
      <c r="G937" s="459"/>
      <c r="H937" s="459"/>
      <c r="I937" s="459"/>
      <c r="J937" s="459"/>
      <c r="K937" s="459"/>
      <c r="L937" s="160"/>
      <c r="M937" s="160"/>
      <c r="N937" s="160"/>
      <c r="O937" s="160"/>
      <c r="P937" s="160"/>
      <c r="Q937" s="160"/>
      <c r="R937" s="160"/>
      <c r="S937" s="160"/>
      <c r="T937" s="160"/>
      <c r="U937" s="160"/>
      <c r="V937" s="160"/>
      <c r="W937" s="160"/>
    </row>
    <row r="938" ht="9" customHeight="1" hidden="1">
      <c r="A938" s="459"/>
      <c r="B938" s="459"/>
      <c r="C938" s="459"/>
      <c r="D938" s="459"/>
      <c r="E938" s="459"/>
      <c r="F938" s="459"/>
      <c r="G938" s="459"/>
      <c r="H938" s="459"/>
      <c r="I938" s="459"/>
      <c r="J938" s="459"/>
      <c r="K938" s="459"/>
      <c r="L938" s="160"/>
      <c r="M938" s="160"/>
      <c r="N938" s="160"/>
      <c r="O938" s="160"/>
      <c r="P938" s="160"/>
      <c r="Q938" s="160"/>
      <c r="R938" s="160"/>
      <c r="S938" s="160"/>
      <c r="T938" s="160"/>
      <c r="U938" s="160"/>
      <c r="V938" s="160"/>
      <c r="W938" s="160"/>
    </row>
    <row r="939" ht="9" customHeight="1" hidden="1">
      <c r="A939" s="459"/>
      <c r="B939" s="459"/>
      <c r="C939" s="459"/>
      <c r="D939" s="459"/>
      <c r="E939" s="459"/>
      <c r="F939" s="459"/>
      <c r="G939" s="459"/>
      <c r="H939" s="459"/>
      <c r="I939" s="459"/>
      <c r="J939" s="459"/>
      <c r="K939" s="459"/>
      <c r="L939" s="160"/>
      <c r="M939" s="160"/>
      <c r="N939" s="160"/>
      <c r="O939" s="160"/>
      <c r="P939" s="160"/>
      <c r="Q939" s="160"/>
      <c r="R939" s="160"/>
      <c r="S939" s="160"/>
      <c r="T939" s="160"/>
      <c r="U939" s="160"/>
      <c r="V939" s="160"/>
      <c r="W939" s="160"/>
    </row>
    <row r="940" ht="9" customHeight="1" hidden="1">
      <c r="A940" s="459"/>
      <c r="B940" s="459"/>
      <c r="C940" s="459"/>
      <c r="D940" s="459"/>
      <c r="E940" s="459"/>
      <c r="F940" s="459"/>
      <c r="G940" s="459"/>
      <c r="H940" s="459"/>
      <c r="I940" s="459"/>
      <c r="J940" s="459"/>
      <c r="K940" s="459"/>
      <c r="L940" s="160"/>
      <c r="M940" s="160"/>
      <c r="N940" s="160"/>
      <c r="O940" s="160"/>
      <c r="P940" s="160"/>
      <c r="Q940" s="160"/>
      <c r="R940" s="160"/>
      <c r="S940" s="160"/>
      <c r="T940" s="160"/>
      <c r="U940" s="160"/>
      <c r="V940" s="160"/>
      <c r="W940" s="160"/>
    </row>
    <row r="941" ht="9" customHeight="1" hidden="1">
      <c r="A941" s="459"/>
      <c r="B941" s="459"/>
      <c r="C941" s="459"/>
      <c r="D941" s="459"/>
      <c r="E941" s="459"/>
      <c r="F941" s="459"/>
      <c r="G941" s="459"/>
      <c r="H941" s="459"/>
      <c r="I941" s="459"/>
      <c r="J941" s="459"/>
      <c r="K941" s="459"/>
      <c r="L941" s="160"/>
      <c r="M941" s="160"/>
      <c r="N941" s="160"/>
      <c r="O941" s="160"/>
      <c r="P941" s="160"/>
      <c r="Q941" s="160"/>
      <c r="R941" s="160"/>
      <c r="S941" s="160"/>
      <c r="T941" s="160"/>
      <c r="U941" s="160"/>
      <c r="V941" s="160"/>
      <c r="W941" s="160"/>
    </row>
    <row r="942" ht="9" customHeight="1" hidden="1">
      <c r="A942" s="459"/>
      <c r="B942" s="459"/>
      <c r="C942" s="459"/>
      <c r="D942" s="459"/>
      <c r="E942" s="459"/>
      <c r="F942" s="459"/>
      <c r="G942" s="459"/>
      <c r="H942" s="459"/>
      <c r="I942" s="459"/>
      <c r="J942" s="459"/>
      <c r="K942" s="459"/>
      <c r="L942" s="160"/>
      <c r="M942" s="160"/>
      <c r="N942" s="160"/>
      <c r="O942" s="160"/>
      <c r="P942" s="160"/>
      <c r="Q942" s="160"/>
      <c r="R942" s="160"/>
      <c r="S942" s="160"/>
      <c r="T942" s="160"/>
      <c r="U942" s="160"/>
      <c r="V942" s="160"/>
      <c r="W942" s="160"/>
    </row>
    <row r="943" ht="9" customHeight="1" hidden="1">
      <c r="A943" s="459"/>
      <c r="B943" s="459"/>
      <c r="C943" s="459"/>
      <c r="D943" s="459"/>
      <c r="E943" s="459"/>
      <c r="F943" s="459"/>
      <c r="G943" s="459"/>
      <c r="H943" s="459"/>
      <c r="I943" s="459"/>
      <c r="J943" s="459"/>
      <c r="K943" s="459"/>
      <c r="L943" s="160"/>
      <c r="M943" s="160"/>
      <c r="N943" s="160"/>
      <c r="O943" s="160"/>
      <c r="P943" s="160"/>
      <c r="Q943" s="160"/>
      <c r="R943" s="160"/>
      <c r="S943" s="160"/>
      <c r="T943" s="160"/>
      <c r="U943" s="160"/>
      <c r="V943" s="160"/>
      <c r="W943" s="160"/>
    </row>
    <row r="944" ht="9" customHeight="1" hidden="1">
      <c r="A944" s="459"/>
      <c r="B944" s="459"/>
      <c r="C944" s="459"/>
      <c r="D944" s="459"/>
      <c r="E944" s="459"/>
      <c r="F944" s="459"/>
      <c r="G944" s="459"/>
      <c r="H944" s="459"/>
      <c r="I944" s="459"/>
      <c r="J944" s="459"/>
      <c r="K944" s="459"/>
      <c r="L944" s="160"/>
      <c r="M944" s="160"/>
      <c r="N944" s="160"/>
      <c r="O944" s="160"/>
      <c r="P944" s="160"/>
      <c r="Q944" s="160"/>
      <c r="R944" s="160"/>
      <c r="S944" s="160"/>
      <c r="T944" s="160"/>
      <c r="U944" s="160"/>
      <c r="V944" s="160"/>
      <c r="W944" s="160"/>
    </row>
    <row r="945" ht="9" customHeight="1" hidden="1">
      <c r="A945" s="459"/>
      <c r="B945" s="459"/>
      <c r="C945" s="459"/>
      <c r="D945" s="459"/>
      <c r="E945" s="459"/>
      <c r="F945" s="459"/>
      <c r="G945" s="459"/>
      <c r="H945" s="459"/>
      <c r="I945" s="459"/>
      <c r="J945" s="459"/>
      <c r="K945" s="459"/>
      <c r="L945" s="160"/>
      <c r="M945" s="160"/>
      <c r="N945" s="160"/>
      <c r="O945" s="160"/>
      <c r="P945" s="160"/>
      <c r="Q945" s="160"/>
      <c r="R945" s="160"/>
      <c r="S945" s="160"/>
      <c r="T945" s="160"/>
      <c r="U945" s="160"/>
      <c r="V945" s="160"/>
      <c r="W945" s="160"/>
    </row>
    <row r="946" ht="9" customHeight="1" hidden="1">
      <c r="A946" s="459"/>
      <c r="B946" s="459"/>
      <c r="C946" s="459"/>
      <c r="D946" s="459"/>
      <c r="E946" s="459"/>
      <c r="F946" s="459"/>
      <c r="G946" s="459"/>
      <c r="H946" s="459"/>
      <c r="I946" s="459"/>
      <c r="J946" s="459"/>
      <c r="K946" s="459"/>
      <c r="L946" s="160"/>
      <c r="M946" s="160"/>
      <c r="N946" s="160"/>
      <c r="O946" s="160"/>
      <c r="P946" s="160"/>
      <c r="Q946" s="160"/>
      <c r="R946" s="160"/>
      <c r="S946" s="160"/>
      <c r="T946" s="160"/>
      <c r="U946" s="160"/>
      <c r="V946" s="160"/>
      <c r="W946" s="160"/>
    </row>
    <row r="947" ht="9" customHeight="1" hidden="1">
      <c r="A947" s="459"/>
      <c r="B947" s="459"/>
      <c r="C947" s="459"/>
      <c r="D947" s="459"/>
      <c r="E947" s="459"/>
      <c r="F947" s="459"/>
      <c r="G947" s="459"/>
      <c r="H947" s="459"/>
      <c r="I947" s="459"/>
      <c r="J947" s="459"/>
      <c r="K947" s="459"/>
      <c r="L947" s="160"/>
      <c r="M947" s="160"/>
      <c r="N947" s="160"/>
      <c r="O947" s="160"/>
      <c r="P947" s="160"/>
      <c r="Q947" s="160"/>
      <c r="R947" s="160"/>
      <c r="S947" s="160"/>
      <c r="T947" s="160"/>
      <c r="U947" s="160"/>
      <c r="V947" s="160"/>
      <c r="W947" s="160"/>
    </row>
    <row r="948" ht="9" customHeight="1" hidden="1">
      <c r="A948" s="459"/>
      <c r="B948" s="459"/>
      <c r="C948" s="459"/>
      <c r="D948" s="459"/>
      <c r="E948" s="459"/>
      <c r="F948" s="459"/>
      <c r="G948" s="459"/>
      <c r="H948" s="459"/>
      <c r="I948" s="459"/>
      <c r="J948" s="459"/>
      <c r="K948" s="459"/>
      <c r="L948" s="160"/>
      <c r="M948" s="160"/>
      <c r="N948" s="160"/>
      <c r="O948" s="160"/>
      <c r="P948" s="160"/>
      <c r="Q948" s="160"/>
      <c r="R948" s="160"/>
      <c r="S948" s="160"/>
      <c r="T948" s="160"/>
      <c r="U948" s="160"/>
      <c r="V948" s="160"/>
      <c r="W948" s="160"/>
    </row>
    <row r="949" ht="9" customHeight="1" hidden="1">
      <c r="A949" s="459"/>
      <c r="B949" s="459"/>
      <c r="C949" s="459"/>
      <c r="D949" s="459"/>
      <c r="E949" s="459"/>
      <c r="F949" s="459"/>
      <c r="G949" s="459"/>
      <c r="H949" s="459"/>
      <c r="I949" s="459"/>
      <c r="J949" s="459"/>
      <c r="K949" s="459"/>
      <c r="L949" s="160"/>
      <c r="M949" s="160"/>
      <c r="N949" s="160"/>
      <c r="O949" s="160"/>
      <c r="P949" s="160"/>
      <c r="Q949" s="160"/>
      <c r="R949" s="160"/>
      <c r="S949" s="160"/>
      <c r="T949" s="160"/>
      <c r="U949" s="160"/>
      <c r="V949" s="160"/>
      <c r="W949" s="160"/>
    </row>
    <row r="950" ht="9" customHeight="1" hidden="1">
      <c r="A950" s="459"/>
      <c r="B950" s="459"/>
      <c r="C950" s="459"/>
      <c r="D950" s="459"/>
      <c r="E950" s="459"/>
      <c r="F950" s="459"/>
      <c r="G950" s="459"/>
      <c r="H950" s="459"/>
      <c r="I950" s="459"/>
      <c r="J950" s="459"/>
      <c r="K950" s="459"/>
      <c r="L950" s="160"/>
      <c r="M950" s="160"/>
      <c r="N950" s="160"/>
      <c r="O950" s="160"/>
      <c r="P950" s="160"/>
      <c r="Q950" s="160"/>
      <c r="R950" s="160"/>
      <c r="S950" s="160"/>
      <c r="T950" s="160"/>
      <c r="U950" s="160"/>
      <c r="V950" s="160"/>
      <c r="W950" s="160"/>
    </row>
    <row r="951" ht="9" customHeight="1" hidden="1">
      <c r="A951" s="459"/>
      <c r="B951" s="459"/>
      <c r="C951" s="459"/>
      <c r="D951" s="459"/>
      <c r="E951" s="459"/>
      <c r="F951" s="459"/>
      <c r="G951" s="459"/>
      <c r="H951" s="459"/>
      <c r="I951" s="459"/>
      <c r="J951" s="459"/>
      <c r="K951" s="459"/>
      <c r="L951" s="160"/>
      <c r="M951" s="160"/>
      <c r="N951" s="160"/>
      <c r="O951" s="160"/>
      <c r="P951" s="160"/>
      <c r="Q951" s="160"/>
      <c r="R951" s="160"/>
      <c r="S951" s="160"/>
      <c r="T951" s="160"/>
      <c r="U951" s="160"/>
      <c r="V951" s="160"/>
      <c r="W951" s="160"/>
    </row>
    <row r="952" ht="9" customHeight="1" hidden="1">
      <c r="A952" s="459"/>
      <c r="B952" s="459"/>
      <c r="C952" s="459"/>
      <c r="D952" s="459"/>
      <c r="E952" s="459"/>
      <c r="F952" s="459"/>
      <c r="G952" s="459"/>
      <c r="H952" s="459"/>
      <c r="I952" s="459"/>
      <c r="J952" s="459"/>
      <c r="K952" s="459"/>
      <c r="L952" s="160"/>
      <c r="M952" s="160"/>
      <c r="N952" s="160"/>
      <c r="O952" s="160"/>
      <c r="P952" s="160"/>
      <c r="Q952" s="160"/>
      <c r="R952" s="160"/>
      <c r="S952" s="160"/>
      <c r="T952" s="160"/>
      <c r="U952" s="160"/>
      <c r="V952" s="160"/>
      <c r="W952" s="160"/>
    </row>
    <row r="953" ht="9" customHeight="1" hidden="1">
      <c r="A953" s="459"/>
      <c r="B953" s="459"/>
      <c r="C953" s="459"/>
      <c r="D953" s="459"/>
      <c r="E953" s="459"/>
      <c r="F953" s="459"/>
      <c r="G953" s="459"/>
      <c r="H953" s="459"/>
      <c r="I953" s="459"/>
      <c r="J953" s="459"/>
      <c r="K953" s="459"/>
      <c r="L953" s="160"/>
      <c r="M953" s="160"/>
      <c r="N953" s="160"/>
      <c r="O953" s="160"/>
      <c r="P953" s="160"/>
      <c r="Q953" s="160"/>
      <c r="R953" s="160"/>
      <c r="S953" s="160"/>
      <c r="T953" s="160"/>
      <c r="U953" s="160"/>
      <c r="V953" s="160"/>
      <c r="W953" s="160"/>
    </row>
    <row r="954" ht="9" customHeight="1" hidden="1">
      <c r="A954" s="459"/>
      <c r="B954" s="459"/>
      <c r="C954" s="459"/>
      <c r="D954" s="459"/>
      <c r="E954" s="459"/>
      <c r="F954" s="459"/>
      <c r="G954" s="459"/>
      <c r="H954" s="459"/>
      <c r="I954" s="459"/>
      <c r="J954" s="459"/>
      <c r="K954" s="459"/>
      <c r="L954" s="160"/>
      <c r="M954" s="160"/>
      <c r="N954" s="160"/>
      <c r="O954" s="160"/>
      <c r="P954" s="160"/>
      <c r="Q954" s="160"/>
      <c r="R954" s="160"/>
      <c r="S954" s="160"/>
      <c r="T954" s="160"/>
      <c r="U954" s="160"/>
      <c r="V954" s="160"/>
      <c r="W954" s="160"/>
    </row>
    <row r="955" ht="9" customHeight="1" hidden="1">
      <c r="A955" s="459"/>
      <c r="B955" s="459"/>
      <c r="C955" s="459"/>
      <c r="D955" s="459"/>
      <c r="E955" s="459"/>
      <c r="F955" s="459"/>
      <c r="G955" s="459"/>
      <c r="H955" s="459"/>
      <c r="I955" s="459"/>
      <c r="J955" s="459"/>
      <c r="K955" s="459"/>
      <c r="L955" s="160"/>
      <c r="M955" s="160"/>
      <c r="N955" s="160"/>
      <c r="O955" s="160"/>
      <c r="P955" s="160"/>
      <c r="Q955" s="160"/>
      <c r="R955" s="160"/>
      <c r="S955" s="160"/>
      <c r="T955" s="160"/>
      <c r="U955" s="160"/>
      <c r="V955" s="160"/>
      <c r="W955" s="160"/>
    </row>
    <row r="956" ht="9" customHeight="1" hidden="1">
      <c r="A956" s="459"/>
      <c r="B956" s="459"/>
      <c r="C956" s="459"/>
      <c r="D956" s="459"/>
      <c r="E956" s="459"/>
      <c r="F956" s="459"/>
      <c r="G956" s="459"/>
      <c r="H956" s="459"/>
      <c r="I956" s="459"/>
      <c r="J956" s="459"/>
      <c r="K956" s="459"/>
      <c r="L956" s="160"/>
      <c r="M956" s="160"/>
      <c r="N956" s="160"/>
      <c r="O956" s="160"/>
      <c r="P956" s="160"/>
      <c r="Q956" s="160"/>
      <c r="R956" s="160"/>
      <c r="S956" s="160"/>
      <c r="T956" s="160"/>
      <c r="U956" s="160"/>
      <c r="V956" s="160"/>
      <c r="W956" s="160"/>
    </row>
    <row r="957" ht="9" customHeight="1" hidden="1">
      <c r="A957" s="459"/>
      <c r="B957" s="459"/>
      <c r="C957" s="459"/>
      <c r="D957" s="459"/>
      <c r="E957" s="459"/>
      <c r="F957" s="459"/>
      <c r="G957" s="459"/>
      <c r="H957" s="459"/>
      <c r="I957" s="459"/>
      <c r="J957" s="459"/>
      <c r="K957" s="459"/>
      <c r="L957" s="160"/>
      <c r="M957" s="160"/>
      <c r="N957" s="160"/>
      <c r="O957" s="160"/>
      <c r="P957" s="160"/>
      <c r="Q957" s="160"/>
      <c r="R957" s="160"/>
      <c r="S957" s="160"/>
      <c r="T957" s="160"/>
      <c r="U957" s="160"/>
      <c r="V957" s="160"/>
      <c r="W957" s="160"/>
    </row>
    <row r="958" ht="9" customHeight="1" hidden="1">
      <c r="A958" s="459"/>
      <c r="B958" s="459"/>
      <c r="C958" s="459"/>
      <c r="D958" s="459"/>
      <c r="E958" s="459"/>
      <c r="F958" s="459"/>
      <c r="G958" s="459"/>
      <c r="H958" s="459"/>
      <c r="I958" s="459"/>
      <c r="J958" s="459"/>
      <c r="K958" s="459"/>
      <c r="L958" s="160"/>
      <c r="M958" s="160"/>
      <c r="N958" s="160"/>
      <c r="O958" s="160"/>
      <c r="P958" s="160"/>
      <c r="Q958" s="160"/>
      <c r="R958" s="160"/>
      <c r="S958" s="160"/>
      <c r="T958" s="160"/>
      <c r="U958" s="160"/>
      <c r="V958" s="160"/>
      <c r="W958" s="160"/>
    </row>
    <row r="959" ht="9" customHeight="1" hidden="1">
      <c r="A959" s="459"/>
      <c r="B959" s="459"/>
      <c r="C959" s="459"/>
      <c r="D959" s="459"/>
      <c r="E959" s="459"/>
      <c r="F959" s="459"/>
      <c r="G959" s="459"/>
      <c r="H959" s="459"/>
      <c r="I959" s="459"/>
      <c r="J959" s="459"/>
      <c r="K959" s="459"/>
      <c r="L959" s="160"/>
      <c r="M959" s="160"/>
      <c r="N959" s="160"/>
      <c r="O959" s="160"/>
      <c r="P959" s="160"/>
      <c r="Q959" s="160"/>
      <c r="R959" s="160"/>
      <c r="S959" s="160"/>
      <c r="T959" s="160"/>
      <c r="U959" s="160"/>
      <c r="V959" s="160"/>
      <c r="W959" s="160"/>
    </row>
    <row r="960" ht="9" customHeight="1" hidden="1">
      <c r="A960" s="459"/>
      <c r="B960" s="459"/>
      <c r="C960" s="459"/>
      <c r="D960" s="459"/>
      <c r="E960" s="459"/>
      <c r="F960" s="459"/>
      <c r="G960" s="459"/>
      <c r="H960" s="459"/>
      <c r="I960" s="459"/>
      <c r="J960" s="459"/>
      <c r="K960" s="459"/>
      <c r="L960" s="160"/>
      <c r="M960" s="160"/>
      <c r="N960" s="160"/>
      <c r="O960" s="160"/>
      <c r="P960" s="160"/>
      <c r="Q960" s="160"/>
      <c r="R960" s="160"/>
      <c r="S960" s="160"/>
      <c r="T960" s="160"/>
      <c r="U960" s="160"/>
      <c r="V960" s="160"/>
      <c r="W960" s="160"/>
    </row>
    <row r="961" ht="9" customHeight="1" hidden="1">
      <c r="A961" s="459"/>
      <c r="B961" s="459"/>
      <c r="C961" s="459"/>
      <c r="D961" s="459"/>
      <c r="E961" s="459"/>
      <c r="F961" s="459"/>
      <c r="G961" s="459"/>
      <c r="H961" s="459"/>
      <c r="I961" s="459"/>
      <c r="J961" s="459"/>
      <c r="K961" s="459"/>
      <c r="L961" s="160"/>
      <c r="M961" s="160"/>
      <c r="N961" s="160"/>
      <c r="O961" s="160"/>
      <c r="P961" s="160"/>
      <c r="Q961" s="160"/>
      <c r="R961" s="160"/>
      <c r="S961" s="160"/>
      <c r="T961" s="160"/>
      <c r="U961" s="160"/>
      <c r="V961" s="160"/>
      <c r="W961" s="160"/>
    </row>
    <row r="962" ht="9" customHeight="1" hidden="1">
      <c r="A962" s="459"/>
      <c r="B962" s="459"/>
      <c r="C962" s="459"/>
      <c r="D962" s="459"/>
      <c r="E962" s="459"/>
      <c r="F962" s="459"/>
      <c r="G962" s="459"/>
      <c r="H962" s="459"/>
      <c r="I962" s="459"/>
      <c r="J962" s="459"/>
      <c r="K962" s="459"/>
      <c r="L962" s="160"/>
      <c r="M962" s="160"/>
      <c r="N962" s="160"/>
      <c r="O962" s="160"/>
      <c r="P962" s="160"/>
      <c r="Q962" s="160"/>
      <c r="R962" s="160"/>
      <c r="S962" s="160"/>
      <c r="T962" s="160"/>
      <c r="U962" s="160"/>
      <c r="V962" s="160"/>
      <c r="W962" s="160"/>
    </row>
    <row r="963" ht="18" customHeight="1">
      <c r="A963" s="160"/>
      <c r="B963" s="160"/>
      <c r="C963" s="160"/>
      <c r="D963" s="160"/>
      <c r="E963" s="160"/>
      <c r="F963" s="160"/>
      <c r="G963" s="160"/>
      <c r="H963" s="160"/>
      <c r="I963" s="160"/>
      <c r="J963" s="160"/>
      <c r="K963" s="160"/>
      <c r="L963" s="160"/>
      <c r="M963" s="160"/>
      <c r="N963" s="160"/>
      <c r="O963" s="160"/>
      <c r="P963" s="160"/>
      <c r="Q963" s="160"/>
      <c r="R963" s="160"/>
      <c r="S963" s="160"/>
      <c r="T963" s="160"/>
      <c r="U963" s="160"/>
      <c r="V963" s="160"/>
      <c r="W963" s="160"/>
    </row>
    <row r="964" ht="18" customHeight="1">
      <c r="A964" s="160"/>
      <c r="B964" s="160"/>
      <c r="C964" s="160"/>
      <c r="D964" s="160"/>
      <c r="E964" s="160"/>
      <c r="F964" s="160"/>
      <c r="G964" s="160"/>
      <c r="H964" s="160"/>
      <c r="I964" s="160"/>
      <c r="J964" s="160"/>
      <c r="K964" s="160"/>
      <c r="L964" s="160"/>
      <c r="M964" s="160"/>
      <c r="N964" s="160"/>
      <c r="O964" s="160"/>
      <c r="P964" s="160"/>
      <c r="Q964" s="160"/>
      <c r="R964" s="160"/>
      <c r="S964" s="160"/>
      <c r="T964" s="160"/>
      <c r="U964" s="160"/>
      <c r="V964" s="160"/>
      <c r="W964" s="160"/>
    </row>
  </sheetData>
  <hyperlinks>
    <hyperlink ref="F8" r:id="rId1" location="" tooltip="" display="info@jasp-stats.org"/>
    <hyperlink ref="F9" r:id="rId2" location="" tooltip="" display="+31 (0)20 525 6420"/>
    <hyperlink ref="F34" r:id="rId3" location="" tooltip="" display="info@jasp-stats.org"/>
    <hyperlink ref="F35" r:id="rId4" location="" tooltip="" display="+31 (0)20 525 6420"/>
    <hyperlink ref="F36" r:id="rId5" location="" tooltip="" display="https://jasp-stats.org/wp-content/uploads/2023/07/VPAT_JASP.pdf"/>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6"/>
  <legacyDrawing r:id="rId7"/>
</worksheet>
</file>

<file path=xl/worksheets/sheet2.xml><?xml version="1.0" encoding="utf-8"?>
<worksheet xmlns:r="http://schemas.openxmlformats.org/officeDocument/2006/relationships" xmlns="http://schemas.openxmlformats.org/spreadsheetml/2006/main">
  <dimension ref="A1:L113"/>
  <sheetViews>
    <sheetView workbookViewId="0" showGridLines="0" defaultGridColor="1"/>
  </sheetViews>
  <sheetFormatPr defaultColWidth="8.625" defaultRowHeight="0" customHeight="1" outlineLevelRow="0" outlineLevelCol="0"/>
  <cols>
    <col min="1" max="1" width="8.375" style="91" customWidth="1"/>
    <col min="2" max="2" width="55.125" style="91" customWidth="1"/>
    <col min="3" max="3" width="18.875" style="91" customWidth="1"/>
    <col min="4" max="4" width="55.75" style="91" customWidth="1"/>
    <col min="5" max="5" width="32" style="91" customWidth="1"/>
    <col min="6" max="6" width="30.75" style="91" customWidth="1"/>
    <col min="7" max="7" width="18.125" style="91" customWidth="1"/>
    <col min="8" max="10" hidden="1" width="8.625" style="91" customWidth="1"/>
    <col min="11" max="12" width="8.625" style="91" customWidth="1"/>
    <col min="13" max="16384" width="8.625" style="91" customWidth="1"/>
  </cols>
  <sheetData>
    <row r="1" ht="8" customHeight="1" hidden="1">
      <c r="A1" t="s" s="2">
        <v>0</v>
      </c>
      <c r="B1" s="3"/>
      <c r="C1" s="4"/>
      <c r="D1" s="5"/>
      <c r="E1" s="5"/>
      <c r="F1" s="3"/>
      <c r="G1" s="6"/>
      <c r="H1" s="7"/>
      <c r="I1" s="7"/>
      <c r="J1" s="7"/>
      <c r="K1" s="8"/>
      <c r="L1" s="9"/>
    </row>
    <row r="2" ht="36" customHeight="1">
      <c r="A2" t="s" s="10">
        <v>93</v>
      </c>
      <c r="B2" s="11"/>
      <c r="C2" s="12"/>
      <c r="D2" s="13"/>
      <c r="E2" s="14"/>
      <c r="F2" t="s" s="15">
        <f>'Auto Responses'!$A$36</f>
        <v>2</v>
      </c>
      <c r="G2" s="16"/>
      <c r="H2" s="17"/>
      <c r="I2" s="17"/>
      <c r="J2" s="17"/>
      <c r="K2" s="18"/>
      <c r="L2" s="19"/>
    </row>
    <row r="3" ht="29.1" customHeight="1">
      <c r="A3" t="s" s="20">
        <v>3</v>
      </c>
      <c r="B3" s="21"/>
      <c r="C3" s="92">
        <f>'START HERE'!$C$3</f>
      </c>
      <c r="D3" s="23"/>
      <c r="E3" s="24"/>
      <c r="F3" s="25"/>
      <c r="G3" s="26"/>
      <c r="H3" s="27"/>
      <c r="I3" s="27"/>
      <c r="J3" s="27"/>
      <c r="K3" s="28"/>
      <c r="L3" s="29"/>
    </row>
    <row r="4" ht="36" customHeight="1">
      <c r="A4" t="s" s="30">
        <v>4</v>
      </c>
      <c r="B4" s="31"/>
      <c r="C4" s="32"/>
      <c r="D4" s="33"/>
      <c r="E4" s="34"/>
      <c r="F4" s="34"/>
      <c r="G4" s="26"/>
      <c r="H4" s="27"/>
      <c r="I4" s="27"/>
      <c r="J4" s="27"/>
      <c r="K4" s="28"/>
      <c r="L4" s="29"/>
    </row>
    <row r="5" ht="19.5" customHeight="1">
      <c r="A5" t="s" s="35">
        <f>HLOOKUP($A$4,'Auto Responses'!$D$2:$D$8,2,0)&amp;""</f>
        <v>5</v>
      </c>
      <c r="B5" s="36"/>
      <c r="C5" s="37"/>
      <c r="D5" s="38"/>
      <c r="E5" s="36"/>
      <c r="F5" s="39"/>
      <c r="G5" s="26"/>
      <c r="H5" s="27"/>
      <c r="I5" s="27"/>
      <c r="J5" s="27"/>
      <c r="K5" s="28"/>
      <c r="L5" s="29"/>
    </row>
    <row r="6" ht="19.5" customHeight="1">
      <c r="A6" t="s" s="40">
        <f>HLOOKUP($A$4,'Auto Responses'!$D$2:$D$8,3,0)&amp;""</f>
        <v>6</v>
      </c>
      <c r="B6" s="41"/>
      <c r="C6" s="42"/>
      <c r="D6" s="43"/>
      <c r="E6" s="41"/>
      <c r="F6" s="44"/>
      <c r="G6" s="26"/>
      <c r="H6" s="27"/>
      <c r="I6" s="27"/>
      <c r="J6" s="27"/>
      <c r="K6" s="28"/>
      <c r="L6" s="29"/>
    </row>
    <row r="7" ht="19.5" customHeight="1">
      <c r="A7" t="s" s="40">
        <f>HLOOKUP($A$4,'Auto Responses'!$D$2:$D$8,4,0)&amp;""</f>
        <v>7</v>
      </c>
      <c r="B7" s="41"/>
      <c r="C7" s="42"/>
      <c r="D7" s="43"/>
      <c r="E7" s="41"/>
      <c r="F7" s="44"/>
      <c r="G7" s="26"/>
      <c r="H7" s="27"/>
      <c r="I7" s="27"/>
      <c r="J7" s="27"/>
      <c r="K7" s="28"/>
      <c r="L7" s="29"/>
    </row>
    <row r="8" ht="19.5" customHeight="1">
      <c r="A8" t="s" s="40">
        <f>HLOOKUP($A$4,'Auto Responses'!$D$2:$D$8,5,0)&amp;""</f>
        <v>8</v>
      </c>
      <c r="B8" s="41"/>
      <c r="C8" s="42"/>
      <c r="D8" s="43"/>
      <c r="E8" s="41"/>
      <c r="F8" s="44"/>
      <c r="G8" s="26"/>
      <c r="H8" s="27"/>
      <c r="I8" s="27"/>
      <c r="J8" s="27"/>
      <c r="K8" s="28"/>
      <c r="L8" s="29"/>
    </row>
    <row r="9" ht="19.5" customHeight="1">
      <c r="A9" t="s" s="40">
        <f>HLOOKUP($A$4,'Auto Responses'!$D$2:$D$8,6,0)&amp;""</f>
        <v>9</v>
      </c>
      <c r="B9" s="41"/>
      <c r="C9" s="42"/>
      <c r="D9" s="43"/>
      <c r="E9" s="41"/>
      <c r="F9" s="44"/>
      <c r="G9" s="26"/>
      <c r="H9" s="27"/>
      <c r="I9" s="27"/>
      <c r="J9" s="27"/>
      <c r="K9" s="28"/>
      <c r="L9" s="29"/>
    </row>
    <row r="10" ht="19.5" customHeight="1">
      <c r="A10" t="s" s="45">
        <f>HLOOKUP($A$4,'Auto Responses'!$D$2:$D$8,7,0)&amp;""</f>
        <v>10</v>
      </c>
      <c r="B10" s="41"/>
      <c r="C10" s="42"/>
      <c r="D10" s="43"/>
      <c r="E10" s="41"/>
      <c r="F10" s="44"/>
      <c r="G10" s="26"/>
      <c r="H10" s="27"/>
      <c r="I10" s="27"/>
      <c r="J10" s="27"/>
      <c r="K10" s="28"/>
      <c r="L10" s="29"/>
    </row>
    <row r="11" ht="19.5" customHeight="1">
      <c r="A11" t="s" s="46">
        <f>HLOOKUP($A$4,'Auto Responses'!$D$2:$D$9,8,0)&amp;""</f>
        <v>11</v>
      </c>
      <c r="B11" s="93"/>
      <c r="C11" s="94"/>
      <c r="D11" s="95"/>
      <c r="E11" s="93"/>
      <c r="F11" s="96"/>
      <c r="G11" s="26"/>
      <c r="H11" s="27"/>
      <c r="I11" s="27"/>
      <c r="J11" s="27"/>
      <c r="K11" s="28"/>
      <c r="L11" s="29"/>
    </row>
    <row r="12" ht="36" customHeight="1">
      <c r="A12" t="s" s="30">
        <f>VLOOKUP(LEFT($A13,4),'Auto Responses'!$N$4:$O$38,2,0)&amp;""</f>
        <v>12</v>
      </c>
      <c r="B12" s="31"/>
      <c r="C12" t="s" s="97">
        <v>41</v>
      </c>
      <c r="D12" s="32"/>
      <c r="E12" s="34"/>
      <c r="F12" s="34"/>
      <c r="G12" s="26"/>
      <c r="H12" s="27"/>
      <c r="I12" s="27"/>
      <c r="J12" s="27"/>
      <c r="K12" s="28"/>
      <c r="L12" s="29"/>
    </row>
    <row r="13" ht="22.35" customHeight="1">
      <c r="A13" t="s" s="52">
        <v>13</v>
      </c>
      <c r="B13" t="s" s="53">
        <f>VLOOKUP($A13,'Questions'!$A$2:$X$333,2,0)&amp;""</f>
        <v>14</v>
      </c>
      <c r="C13" t="s" s="54">
        <f>VLOOKUP($A13,'START HERE'!$A$13:$C$21,3,0)&amp;""</f>
        <v>94</v>
      </c>
      <c r="D13" s="55"/>
      <c r="E13" s="55"/>
      <c r="F13" s="25"/>
      <c r="G13" s="26"/>
      <c r="H13" s="27"/>
      <c r="I13" s="27"/>
      <c r="J13" s="27"/>
      <c r="K13" s="28"/>
      <c r="L13" s="29"/>
    </row>
    <row r="14" ht="22.35" customHeight="1">
      <c r="A14" t="s" s="52">
        <v>16</v>
      </c>
      <c r="B14" t="s" s="53">
        <f>VLOOKUP($A14,'Questions'!$A$2:$X$333,2,0)&amp;""</f>
        <v>17</v>
      </c>
      <c r="C14" t="s" s="54">
        <f>VLOOKUP($A14,'START HERE'!$A$13:$C$21,3,0)&amp;""</f>
        <v>95</v>
      </c>
      <c r="D14" s="55"/>
      <c r="E14" s="55"/>
      <c r="F14" s="25"/>
      <c r="G14" s="26"/>
      <c r="H14" s="27"/>
      <c r="I14" s="27"/>
      <c r="J14" s="27"/>
      <c r="K14" s="28"/>
      <c r="L14" s="29"/>
    </row>
    <row r="15" ht="22.35" customHeight="1">
      <c r="A15" t="s" s="52">
        <v>19</v>
      </c>
      <c r="B15" t="s" s="53">
        <f>VLOOKUP($A15,'Questions'!$A$2:$X$333,2,0)&amp;""</f>
        <v>20</v>
      </c>
      <c r="C15" t="s" s="54">
        <f>VLOOKUP($A15,'START HERE'!$A$13:$C$21,3,0)&amp;""</f>
        <v>96</v>
      </c>
      <c r="D15" s="55"/>
      <c r="E15" s="55"/>
      <c r="F15" s="25"/>
      <c r="G15" s="26"/>
      <c r="H15" s="27"/>
      <c r="I15" s="27"/>
      <c r="J15" s="27"/>
      <c r="K15" s="28"/>
      <c r="L15" s="29"/>
    </row>
    <row r="16" ht="22.35" customHeight="1">
      <c r="A16" t="s" s="52">
        <v>22</v>
      </c>
      <c r="B16" t="s" s="53">
        <f>VLOOKUP($A16,'Questions'!$A$2:$X$333,2,0)&amp;""</f>
        <v>23</v>
      </c>
      <c r="C16" t="s" s="54">
        <f>VLOOKUP($A16,'START HERE'!$A$13:$C$21,3,0)&amp;""</f>
        <v>97</v>
      </c>
      <c r="D16" s="55"/>
      <c r="E16" s="55"/>
      <c r="F16" s="25"/>
      <c r="G16" s="26"/>
      <c r="H16" s="27"/>
      <c r="I16" s="27"/>
      <c r="J16" s="27"/>
      <c r="K16" s="28"/>
      <c r="L16" s="29"/>
    </row>
    <row r="17" ht="22.35" customHeight="1">
      <c r="A17" t="s" s="52">
        <v>25</v>
      </c>
      <c r="B17" t="s" s="53">
        <f>VLOOKUP($A17,'Questions'!$A$2:$X$333,2,0)&amp;""</f>
        <v>26</v>
      </c>
      <c r="C17" t="s" s="54">
        <f>VLOOKUP($A17,'START HERE'!$A$13:$C$21,3,0)&amp;""</f>
        <v>98</v>
      </c>
      <c r="D17" s="55"/>
      <c r="E17" s="55"/>
      <c r="F17" s="25"/>
      <c r="G17" s="26"/>
      <c r="H17" s="27"/>
      <c r="I17" s="27"/>
      <c r="J17" s="27"/>
      <c r="K17" s="28"/>
      <c r="L17" s="29"/>
    </row>
    <row r="18" ht="22.35" customHeight="1">
      <c r="A18" t="s" s="52">
        <v>28</v>
      </c>
      <c r="B18" t="s" s="53">
        <f>VLOOKUP($A18,'Questions'!$A$2:$X$333,2,0)&amp;""</f>
        <v>29</v>
      </c>
      <c r="C18" t="s" s="54">
        <f>VLOOKUP($A18,'START HERE'!$A$13:$C$21,3,0)&amp;""</f>
        <v>99</v>
      </c>
      <c r="D18" s="55"/>
      <c r="E18" s="55"/>
      <c r="F18" s="25"/>
      <c r="G18" s="26"/>
      <c r="H18" s="27"/>
      <c r="I18" s="27"/>
      <c r="J18" s="27"/>
      <c r="K18" s="28"/>
      <c r="L18" s="29"/>
    </row>
    <row r="19" ht="22.35" customHeight="1">
      <c r="A19" t="s" s="52">
        <v>31</v>
      </c>
      <c r="B19" t="s" s="53">
        <f>VLOOKUP($A19,'Questions'!$A$2:$X$333,2,0)&amp;""</f>
        <v>32</v>
      </c>
      <c r="C19" t="s" s="54">
        <f>VLOOKUP($A19,'START HERE'!$A$13:$C$21,3,0)&amp;""</f>
        <v>100</v>
      </c>
      <c r="D19" s="55"/>
      <c r="E19" s="55"/>
      <c r="F19" s="25"/>
      <c r="G19" s="26"/>
      <c r="H19" s="27"/>
      <c r="I19" s="27"/>
      <c r="J19" s="27"/>
      <c r="K19" s="28"/>
      <c r="L19" s="29"/>
    </row>
    <row r="20" ht="22.35" customHeight="1">
      <c r="A20" t="s" s="52">
        <v>34</v>
      </c>
      <c r="B20" t="s" s="53">
        <f>VLOOKUP($A20,'Questions'!$A$2:$X$333,2,0)&amp;""</f>
        <v>35</v>
      </c>
      <c r="C20" t="s" s="54">
        <f>VLOOKUP($A20,'START HERE'!$A$13:$C$21,3,0)&amp;""</f>
        <v>101</v>
      </c>
      <c r="D20" s="55"/>
      <c r="E20" s="55"/>
      <c r="F20" s="98"/>
      <c r="G20" s="26"/>
      <c r="H20" s="27"/>
      <c r="I20" s="27"/>
      <c r="J20" s="27"/>
      <c r="K20" s="28"/>
      <c r="L20" s="29"/>
    </row>
    <row r="21" ht="37.35" customHeight="1">
      <c r="A21" t="s" s="30">
        <f>VLOOKUP(LEFT($A22,4),'Auto Responses'!$N$4:$O$38,2,0)&amp;""</f>
        <v>102</v>
      </c>
      <c r="B21" s="31"/>
      <c r="C21" t="s" s="59">
        <v>41</v>
      </c>
      <c r="D21" t="s" s="59">
        <v>42</v>
      </c>
      <c r="E21" t="s" s="60">
        <v>43</v>
      </c>
      <c r="F21" t="s" s="74">
        <v>44</v>
      </c>
      <c r="G21" s="62"/>
      <c r="H21" s="27"/>
      <c r="I21" s="27"/>
      <c r="J21" s="27"/>
      <c r="K21" s="28"/>
      <c r="L21" s="29"/>
    </row>
    <row r="22" ht="38.25" customHeight="1">
      <c r="A22" t="s" s="52">
        <v>103</v>
      </c>
      <c r="B22" t="s" s="53">
        <f>VLOOKUP($A22,'Questions'!$A$2:$X$333,2,0)</f>
        <v>104</v>
      </c>
      <c r="C22" t="s" s="63">
        <v>59</v>
      </c>
      <c r="D22" s="69"/>
      <c r="E22" t="s" s="65">
        <f>IF($C22="Yes",VLOOKUP($A22,'Questions'!$A$2:$X$333,17,0)&amp;"",IF($C22="No",VLOOKUP($A22,'Questions'!$A$2:$X$333,16,0)&amp;"",VLOOKUP($A22,'Questions'!$A$2:$X$333,15,0)&amp;""))</f>
      </c>
      <c r="F22" t="s" s="66">
        <f>VLOOKUP($A22,'Institution Evaluation'!$A$56:$F$346,6,0)&amp;""</f>
      </c>
      <c r="G22" s="62"/>
      <c r="H22" s="27"/>
      <c r="I22" s="27"/>
      <c r="J22" s="27"/>
      <c r="K22" s="28"/>
      <c r="L22" s="29"/>
    </row>
    <row r="23" ht="38.25" customHeight="1">
      <c r="A23" t="s" s="52">
        <v>105</v>
      </c>
      <c r="B23" t="s" s="53">
        <f>VLOOKUP($A23,'Questions'!$A$2:$X$333,2,0)</f>
        <v>106</v>
      </c>
      <c r="C23" t="s" s="63">
        <v>59</v>
      </c>
      <c r="D23" s="69"/>
      <c r="E23" t="s" s="65">
        <f>IF($C23="Yes",VLOOKUP($A23,'Questions'!$A$2:$X$333,17,0)&amp;"",IF($C23="No",VLOOKUP($A23,'Questions'!$A$2:$X$333,16,0)&amp;"",VLOOKUP($A23,'Questions'!$A$2:$X$333,15,0)&amp;""))</f>
      </c>
      <c r="F23" t="s" s="66">
        <f>VLOOKUP($A23,'Institution Evaluation'!$A$56:$F$346,6,0)&amp;""</f>
      </c>
      <c r="G23" s="62"/>
      <c r="H23" s="27"/>
      <c r="I23" s="27"/>
      <c r="J23" s="27"/>
      <c r="K23" s="28"/>
      <c r="L23" s="29"/>
    </row>
    <row r="24" ht="45.75" customHeight="1">
      <c r="A24" t="s" s="52">
        <v>107</v>
      </c>
      <c r="B24" t="s" s="53">
        <f>VLOOKUP($A24,'Questions'!$A$2:$X$333,2,0)</f>
        <v>108</v>
      </c>
      <c r="C24" t="s" s="63">
        <v>59</v>
      </c>
      <c r="D24" s="69"/>
      <c r="E24" t="s" s="65">
        <f>IF($C24="Yes",VLOOKUP($A24,'Questions'!$A$2:$X$333,17,0)&amp;"",IF($C24="No",VLOOKUP($A24,'Questions'!$A$2:$X$333,16,0)&amp;"",VLOOKUP($A24,'Questions'!$A$2:$X$333,15,0)&amp;""))</f>
        <v>109</v>
      </c>
      <c r="F24" t="s" s="66">
        <f>VLOOKUP($A24,'Institution Evaluation'!$A$56:$F$346,6,0)&amp;""</f>
      </c>
      <c r="G24" s="62"/>
      <c r="H24" s="27"/>
      <c r="I24" s="27"/>
      <c r="J24" s="27"/>
      <c r="K24" s="28"/>
      <c r="L24" s="29"/>
    </row>
    <row r="25" ht="48" customHeight="1">
      <c r="A25" t="s" s="52">
        <v>110</v>
      </c>
      <c r="B25" t="s" s="53">
        <f>VLOOKUP($A25,'Questions'!$A$2:$X$333,2,0)</f>
        <v>111</v>
      </c>
      <c r="C25" t="s" s="63">
        <v>59</v>
      </c>
      <c r="D25" s="69"/>
      <c r="E25" t="s" s="65">
        <f>IF($C25="Yes",VLOOKUP($A25,'Questions'!$A$2:$X$333,17,0)&amp;"",IF($C25="No",VLOOKUP($A25,'Questions'!$A$2:$X$333,16,0)&amp;"",VLOOKUP($A25,'Questions'!$A$2:$X$333,15,0)&amp;""))</f>
        <v>112</v>
      </c>
      <c r="F25" t="s" s="66">
        <f>VLOOKUP($A25,'Institution Evaluation'!$A$56:$F$346,6,0)&amp;""</f>
      </c>
      <c r="G25" s="62"/>
      <c r="H25" s="27"/>
      <c r="I25" s="27"/>
      <c r="J25" s="27"/>
      <c r="K25" s="28"/>
      <c r="L25" s="29"/>
    </row>
    <row r="26" ht="52.5" customHeight="1">
      <c r="A26" t="s" s="52">
        <v>113</v>
      </c>
      <c r="B26" t="s" s="53">
        <f>VLOOKUP($A26,'Questions'!$A$2:$X$333,2,0)</f>
        <v>114</v>
      </c>
      <c r="C26" t="s" s="63">
        <v>59</v>
      </c>
      <c r="D26" t="s" s="64">
        <v>115</v>
      </c>
      <c r="E26" t="s" s="65">
        <f>IF($C26="Yes",VLOOKUP($A26,'Questions'!$A$2:$X$333,17,0)&amp;"",IF($C26="No",VLOOKUP($A26,'Questions'!$A$2:$X$333,16,0)&amp;"",VLOOKUP($A26,'Questions'!$A$2:$X$333,15,0)&amp;""))</f>
        <v>116</v>
      </c>
      <c r="F26" t="s" s="66">
        <f>VLOOKUP($A26,'Institution Evaluation'!$A$56:$F$346,6,0)&amp;""</f>
      </c>
      <c r="G26" s="62"/>
      <c r="H26" s="27"/>
      <c r="I26" s="27"/>
      <c r="J26" s="27"/>
      <c r="K26" s="28"/>
      <c r="L26" s="29"/>
    </row>
    <row r="27" ht="55.5" customHeight="1">
      <c r="A27" t="s" s="52">
        <v>117</v>
      </c>
      <c r="B27" t="s" s="53">
        <f>VLOOKUP($A27,'Questions'!$A$2:$X$333,2,0)</f>
        <v>118</v>
      </c>
      <c r="C27" t="s" s="63">
        <v>59</v>
      </c>
      <c r="D27" t="s" s="64">
        <v>119</v>
      </c>
      <c r="E27" t="s" s="65">
        <f>IF($C27="Yes",VLOOKUP($A27,'Questions'!$A$2:$X$333,17,0)&amp;"",IF($C27="No",VLOOKUP($A27,'Questions'!$A$2:$X$333,16,0)&amp;"",VLOOKUP($A27,'Questions'!$A$2:$X$333,15,0)&amp;""))</f>
        <v>120</v>
      </c>
      <c r="F27" t="s" s="66">
        <f>VLOOKUP($A27,'Institution Evaluation'!$A$56:$F$346,6,0)&amp;""</f>
      </c>
      <c r="G27" s="62"/>
      <c r="H27" s="27"/>
      <c r="I27" s="27"/>
      <c r="J27" s="27"/>
      <c r="K27" s="28"/>
      <c r="L27" s="29"/>
    </row>
    <row r="28" ht="38.25" customHeight="1">
      <c r="A28" t="s" s="52">
        <v>121</v>
      </c>
      <c r="B28" t="s" s="53">
        <f>VLOOKUP($A28,'Questions'!$A$2:$X$333,2,0)</f>
        <v>122</v>
      </c>
      <c r="C28" t="s" s="63">
        <v>59</v>
      </c>
      <c r="D28" s="69"/>
      <c r="E28" t="s" s="65">
        <f>IF($C28="Yes",VLOOKUP($A28,'Questions'!$A$2:$X$333,17,0)&amp;"",IF($C28="No",VLOOKUP($A28,'Questions'!$A$2:$X$333,16,0)&amp;"",VLOOKUP($A28,'Questions'!$A$2:$X$333,15,0)&amp;""))</f>
        <v>123</v>
      </c>
      <c r="F28" t="s" s="72">
        <f>VLOOKUP($A28,'Institution Evaluation'!$A$56:$F$346,6,0)&amp;""</f>
      </c>
      <c r="G28" t="s" s="73">
        <v>64</v>
      </c>
      <c r="H28" s="27"/>
      <c r="I28" s="27"/>
      <c r="J28" s="27"/>
      <c r="K28" s="28"/>
      <c r="L28" s="29"/>
    </row>
    <row r="29" ht="37.35" customHeight="1">
      <c r="A29" t="s" s="30">
        <f>VLOOKUP(LEFT($A30,4),'Auto Responses'!$N$4:$O$38,2,0)&amp;""</f>
        <v>124</v>
      </c>
      <c r="B29" s="31"/>
      <c r="C29" t="s" s="59">
        <v>41</v>
      </c>
      <c r="D29" t="s" s="59">
        <v>42</v>
      </c>
      <c r="E29" t="s" s="60">
        <v>43</v>
      </c>
      <c r="F29" t="s" s="74">
        <v>44</v>
      </c>
      <c r="G29" s="62"/>
      <c r="H29" s="27"/>
      <c r="I29" s="27"/>
      <c r="J29" s="27"/>
      <c r="K29" s="28"/>
      <c r="L29" s="29"/>
    </row>
    <row r="30" ht="46.5" customHeight="1">
      <c r="A30" t="s" s="52">
        <v>125</v>
      </c>
      <c r="B30" t="s" s="53">
        <f>VLOOKUP($A30,'Questions'!$A$2:$X$333,2,0)</f>
        <v>126</v>
      </c>
      <c r="C30" t="s" s="63">
        <v>59</v>
      </c>
      <c r="D30" t="s" s="99">
        <v>127</v>
      </c>
      <c r="E30" t="s" s="65">
        <f>IF($C30="Yes",VLOOKUP($A30,'Questions'!$A$2:$X$333,17,0)&amp;"",IF($C30="No",VLOOKUP($A30,'Questions'!$A$2:$X$333,16,0)&amp;"",VLOOKUP($A30,'Questions'!$A$2:$X$333,15,0)&amp;""))</f>
        <v>128</v>
      </c>
      <c r="F30" t="s" s="66">
        <f>VLOOKUP($A30,'Institution Evaluation'!$A$56:$F$346,6,0)&amp;""</f>
      </c>
      <c r="G30" s="62"/>
      <c r="H30" s="27"/>
      <c r="I30" s="27"/>
      <c r="J30" s="27"/>
      <c r="K30" s="28"/>
      <c r="L30" s="29"/>
    </row>
    <row r="31" ht="61.5" customHeight="1">
      <c r="A31" t="s" s="52">
        <v>129</v>
      </c>
      <c r="B31" t="s" s="53">
        <f>VLOOKUP($A31,'Questions'!$A$2:$X$333,2,0)</f>
        <v>130</v>
      </c>
      <c r="C31" t="s" s="63">
        <v>59</v>
      </c>
      <c r="D31" t="s" s="99">
        <v>131</v>
      </c>
      <c r="E31" t="s" s="65">
        <f>IF($C31="Yes",VLOOKUP($A31,'Questions'!$A$2:$X$333,17,0)&amp;"",IF($C31="No",VLOOKUP($A31,'Questions'!$A$2:$X$333,16,0)&amp;"",VLOOKUP($A31,'Questions'!$A$2:$X$333,15,0)&amp;""))</f>
      </c>
      <c r="F31" t="s" s="66">
        <f>VLOOKUP($A31,'Institution Evaluation'!$A$56:$F$346,6,0)&amp;""</f>
      </c>
      <c r="G31" s="62"/>
      <c r="H31" s="27"/>
      <c r="I31" s="27"/>
      <c r="J31" s="27"/>
      <c r="K31" s="28"/>
      <c r="L31" s="29"/>
    </row>
    <row r="32" ht="50.25" customHeight="1">
      <c r="A32" t="s" s="52">
        <v>132</v>
      </c>
      <c r="B32" t="s" s="53">
        <f>VLOOKUP($A32,'Questions'!$A$2:$X$333,2,0)</f>
        <v>133</v>
      </c>
      <c r="C32" t="s" s="63">
        <v>59</v>
      </c>
      <c r="D32" t="s" s="99">
        <v>134</v>
      </c>
      <c r="E32" t="s" s="65">
        <f>IF($C32="Yes",VLOOKUP($A32,'Questions'!$A$2:$X$333,17,0)&amp;"",IF($C32="No",VLOOKUP($A32,'Questions'!$A$2:$X$333,16,0)&amp;"",VLOOKUP($A32,'Questions'!$A$2:$X$333,15,0)&amp;""))</f>
      </c>
      <c r="F32" t="s" s="66">
        <f>VLOOKUP($A32,'Institution Evaluation'!$A$56:$F$346,6,0)&amp;""</f>
      </c>
      <c r="G32" s="62"/>
      <c r="H32" s="27"/>
      <c r="I32" s="27"/>
      <c r="J32" s="27"/>
      <c r="K32" s="28"/>
      <c r="L32" s="29"/>
    </row>
    <row r="33" ht="62.25" customHeight="1">
      <c r="A33" t="s" s="52">
        <v>135</v>
      </c>
      <c r="B33" t="s" s="53">
        <f>VLOOKUP($A33,'Questions'!$A$2:$X$333,2,0)</f>
        <v>136</v>
      </c>
      <c r="C33" t="s" s="63">
        <v>59</v>
      </c>
      <c r="D33" s="100"/>
      <c r="E33" t="s" s="65">
        <f>IF($C33="Yes",VLOOKUP($A33,'Questions'!$A$2:$X$333,17,0)&amp;"",IF($C33="No",VLOOKUP($A33,'Questions'!$A$2:$X$333,16,0)&amp;"",VLOOKUP($A33,'Questions'!$A$2:$X$333,15,0)&amp;""))</f>
        <v>137</v>
      </c>
      <c r="F33" t="s" s="66">
        <f>VLOOKUP($A33,'Institution Evaluation'!$A$56:$F$346,6,0)&amp;""</f>
      </c>
      <c r="G33" s="62"/>
      <c r="H33" s="27"/>
      <c r="I33" s="27"/>
      <c r="J33" s="27"/>
      <c r="K33" s="28"/>
      <c r="L33" s="29"/>
    </row>
    <row r="34" ht="53.25" customHeight="1">
      <c r="A34" t="s" s="52">
        <v>138</v>
      </c>
      <c r="B34" t="s" s="53">
        <f>VLOOKUP($A34,'Questions'!$A$2:$X$333,2,0)</f>
        <v>139</v>
      </c>
      <c r="C34" t="s" s="63">
        <v>59</v>
      </c>
      <c r="D34" s="100"/>
      <c r="E34" t="s" s="65">
        <f>IF($C34="Yes",VLOOKUP($A34,'Questions'!$A$2:$X$333,17,0)&amp;"",IF($C34="No",VLOOKUP($A34,'Questions'!$A$2:$X$333,16,0)&amp;"",VLOOKUP($A34,'Questions'!$A$2:$X$333,15,0)&amp;""))</f>
        <v>140</v>
      </c>
      <c r="F34" t="s" s="72">
        <f>VLOOKUP($A34,'Institution Evaluation'!$A$56:$F$346,6,0)&amp;""</f>
      </c>
      <c r="G34" t="s" s="73">
        <v>64</v>
      </c>
      <c r="H34" s="27"/>
      <c r="I34" s="27"/>
      <c r="J34" s="27"/>
      <c r="K34" s="28"/>
      <c r="L34" s="29"/>
    </row>
    <row r="35" ht="37.35" customHeight="1">
      <c r="A35" t="s" s="30">
        <f>VLOOKUP(LEFT($A36,4),'Auto Responses'!$N$4:$O$38,2,0)&amp;""</f>
        <v>141</v>
      </c>
      <c r="B35" s="31"/>
      <c r="C35" t="s" s="59">
        <v>41</v>
      </c>
      <c r="D35" t="s" s="59">
        <v>42</v>
      </c>
      <c r="E35" t="s" s="60">
        <v>43</v>
      </c>
      <c r="F35" t="s" s="74">
        <v>44</v>
      </c>
      <c r="G35" s="62"/>
      <c r="H35" s="27"/>
      <c r="I35" s="27"/>
      <c r="J35" s="27"/>
      <c r="K35" s="28"/>
      <c r="L35" s="29"/>
    </row>
    <row r="36" ht="38.25" customHeight="1">
      <c r="A36" t="s" s="52">
        <v>142</v>
      </c>
      <c r="B36" t="s" s="53">
        <f>VLOOKUP($A36,'Questions'!$A$2:$X$333,2,0)</f>
        <v>143</v>
      </c>
      <c r="C36" t="s" s="63">
        <v>59</v>
      </c>
      <c r="D36" t="s" s="99">
        <v>144</v>
      </c>
      <c r="E36" t="s" s="65">
        <f>IF($C36="Yes",VLOOKUP($A36,'Questions'!$A$2:$X$333,17,0)&amp;"",IF($C36="No",VLOOKUP($A36,'Questions'!$A$2:$X$333,16,0)&amp;"",VLOOKUP($A36,'Questions'!$A$2:$X$333,15,0)&amp;""))</f>
        <v>145</v>
      </c>
      <c r="F36" t="s" s="66">
        <f>VLOOKUP($A36,'Institution Evaluation'!$A$56:$F$346,6,0)&amp;""</f>
      </c>
      <c r="G36" s="62"/>
      <c r="H36" s="27"/>
      <c r="I36" s="27"/>
      <c r="J36" s="27"/>
      <c r="K36" s="28"/>
      <c r="L36" s="29"/>
    </row>
    <row r="37" ht="54" customHeight="1">
      <c r="A37" t="s" s="52">
        <v>146</v>
      </c>
      <c r="B37" t="s" s="53">
        <f>VLOOKUP($A37,'Questions'!$A$2:$X$333,2,0)</f>
        <v>147</v>
      </c>
      <c r="C37" t="s" s="63">
        <v>148</v>
      </c>
      <c r="D37" s="100"/>
      <c r="E37" t="s" s="65">
        <f>IF($C37="Yes",VLOOKUP($A37,'Questions'!$A$2:$X$333,17,0)&amp;"",IF($C37="No",VLOOKUP($A37,'Questions'!$A$2:$X$333,16,0)&amp;"",IF($C37="N/A",VLOOKUP($A37,'Questions'!$A$2:$X$333,18,0)&amp;"",VLOOKUP($A37,'Questions'!$A$2:$X$333,15,0)&amp;"")))</f>
        <v>149</v>
      </c>
      <c r="F37" t="s" s="66">
        <f>VLOOKUP($A37,'Institution Evaluation'!$A$56:$F$346,6,0)&amp;""</f>
      </c>
      <c r="G37" s="62"/>
      <c r="H37" s="27"/>
      <c r="I37" s="27"/>
      <c r="J37" s="27"/>
      <c r="K37" s="28"/>
      <c r="L37" s="29"/>
    </row>
    <row r="38" ht="65.25" customHeight="1">
      <c r="A38" t="s" s="52">
        <v>150</v>
      </c>
      <c r="B38" t="s" s="53">
        <f>VLOOKUP($A38,'Questions'!$A$2:$X$333,2,0)</f>
        <v>151</v>
      </c>
      <c r="C38" t="s" s="63">
        <v>148</v>
      </c>
      <c r="D38" s="100"/>
      <c r="E38" t="s" s="65">
        <f>IF($C38="Yes",VLOOKUP($A38,'Questions'!$A$2:$X$333,17,0)&amp;"",IF($C38="No",VLOOKUP($A38,'Questions'!$A$2:$X$333,16,0)&amp;"",IF($C38="N/A",VLOOKUP($A38,'Questions'!$A$2:$X$333,18,0)&amp;"",VLOOKUP($A38,'Questions'!$A$2:$X$333,15,0)&amp;"")))</f>
        <v>149</v>
      </c>
      <c r="F38" t="s" s="66">
        <f>VLOOKUP($A38,'Institution Evaluation'!$A$56:$F$346,6,0)&amp;""</f>
      </c>
      <c r="G38" s="62"/>
      <c r="H38" s="27"/>
      <c r="I38" s="27"/>
      <c r="J38" s="27"/>
      <c r="K38" s="28"/>
      <c r="L38" s="29"/>
    </row>
    <row r="39" ht="38.25" customHeight="1">
      <c r="A39" t="s" s="52">
        <v>152</v>
      </c>
      <c r="B39" t="s" s="53">
        <f>VLOOKUP($A39,'Questions'!$A$2:$X$333,2,0)</f>
        <v>153</v>
      </c>
      <c r="C39" t="s" s="63">
        <v>59</v>
      </c>
      <c r="D39" s="100"/>
      <c r="E39" t="s" s="65">
        <f>IF($C39="Yes",VLOOKUP($A39,'Questions'!$A$2:$X$333,17,0)&amp;"",IF($C39="No",VLOOKUP($A39,'Questions'!$A$2:$X$333,16,0)&amp;"",VLOOKUP($A39,'Questions'!$A$2:$X$333,15,0)&amp;""))</f>
        <v>123</v>
      </c>
      <c r="F39" t="s" s="66">
        <f>VLOOKUP($A39,'Institution Evaluation'!$A$56:$F$346,6,0)&amp;""</f>
      </c>
      <c r="G39" s="62"/>
      <c r="H39" s="27"/>
      <c r="I39" s="27"/>
      <c r="J39" s="27"/>
      <c r="K39" s="28"/>
      <c r="L39" s="29"/>
    </row>
    <row r="40" ht="53.25" customHeight="1">
      <c r="A40" t="s" s="52">
        <v>154</v>
      </c>
      <c r="B40" t="s" s="53">
        <f>VLOOKUP($A40,'Questions'!$A$2:$X$333,2,0)</f>
        <v>155</v>
      </c>
      <c r="C40" t="s" s="63">
        <v>59</v>
      </c>
      <c r="D40" s="100"/>
      <c r="E40" t="s" s="65">
        <f>IF($C40="Yes",VLOOKUP($A40,'Questions'!$A$2:$X$333,17,0)&amp;"",IF($C40="No",VLOOKUP($A40,'Questions'!$A$2:$X$333,16,0)&amp;"",VLOOKUP($A40,'Questions'!$A$2:$X$333,15,0)&amp;""))</f>
        <v>156</v>
      </c>
      <c r="F40" t="s" s="66">
        <f>VLOOKUP($A40,'Institution Evaluation'!$A$56:$F$346,6,0)&amp;""</f>
      </c>
      <c r="G40" s="62"/>
      <c r="H40" s="27"/>
      <c r="I40" s="27"/>
      <c r="J40" s="27"/>
      <c r="K40" s="28"/>
      <c r="L40" s="29"/>
    </row>
    <row r="41" ht="54.75" customHeight="1">
      <c r="A41" t="s" s="52">
        <v>157</v>
      </c>
      <c r="B41" t="s" s="53">
        <f>VLOOKUP($A41,'Questions'!$A$2:$X$333,2,0)</f>
        <v>158</v>
      </c>
      <c r="C41" t="s" s="63">
        <v>47</v>
      </c>
      <c r="D41" t="s" s="99">
        <v>159</v>
      </c>
      <c r="E41" t="s" s="65">
        <f>IF($C41="Yes",VLOOKUP($A41,'Questions'!$A$2:$X$333,17,0)&amp;"",IF($C41="No",VLOOKUP($A41,'Questions'!$A$2:$X$333,16,0)&amp;"",VLOOKUP($A41,'Questions'!$A$2:$X$333,15,0)&amp;""))</f>
        <v>160</v>
      </c>
      <c r="F41" t="s" s="66">
        <f>VLOOKUP($A41,'Institution Evaluation'!$A$56:$F$346,6,0)&amp;""</f>
      </c>
      <c r="G41" s="62"/>
      <c r="H41" s="27"/>
      <c r="I41" s="27"/>
      <c r="J41" s="27"/>
      <c r="K41" s="28"/>
      <c r="L41" s="29"/>
    </row>
    <row r="42" ht="53.25" customHeight="1">
      <c r="A42" t="s" s="52">
        <v>161</v>
      </c>
      <c r="B42" t="s" s="53">
        <f>VLOOKUP($A42,'Questions'!$A$2:$X$333,2,0)</f>
        <v>162</v>
      </c>
      <c r="C42" t="s" s="63">
        <v>59</v>
      </c>
      <c r="D42" s="100"/>
      <c r="E42" t="s" s="65">
        <f>IF($C42="Yes",VLOOKUP($A42,'Questions'!$A$2:$X$333,17,0)&amp;"",IF($C42="No",VLOOKUP($A42,'Questions'!$A$2:$X$333,16,0)&amp;"",VLOOKUP($A42,'Questions'!$A$2:$X$333,15,0)&amp;""))</f>
        <v>163</v>
      </c>
      <c r="F42" t="s" s="66">
        <f>VLOOKUP($A42,'Institution Evaluation'!$A$56:$F$346,6,0)&amp;""</f>
      </c>
      <c r="G42" s="62"/>
      <c r="H42" s="27"/>
      <c r="I42" s="27"/>
      <c r="J42" s="27"/>
      <c r="K42" s="28"/>
      <c r="L42" s="29"/>
    </row>
    <row r="43" ht="38.25" customHeight="1">
      <c r="A43" t="s" s="52">
        <v>164</v>
      </c>
      <c r="B43" t="s" s="53">
        <f>VLOOKUP($A43,'Questions'!$A$2:$X$333,2,0)</f>
        <v>165</v>
      </c>
      <c r="C43" t="s" s="63">
        <v>59</v>
      </c>
      <c r="D43" t="s" s="99">
        <v>166</v>
      </c>
      <c r="E43" t="s" s="65">
        <f>IF($C43="Yes",VLOOKUP($A43,'Questions'!$A$2:$X$333,17,0)&amp;"",IF($C43="No",VLOOKUP($A43,'Questions'!$A$2:$X$333,16,0)&amp;"",VLOOKUP($A43,'Questions'!$A$2:$X$333,15,0)&amp;""))</f>
        <v>167</v>
      </c>
      <c r="F43" t="s" s="66">
        <f>VLOOKUP($A43,'Institution Evaluation'!$A$56:$F$346,6,0)&amp;""</f>
      </c>
      <c r="G43" s="62"/>
      <c r="H43" s="27"/>
      <c r="I43" s="27"/>
      <c r="J43" s="27"/>
      <c r="K43" s="28"/>
      <c r="L43" s="29"/>
    </row>
    <row r="44" ht="52.5" customHeight="1">
      <c r="A44" t="s" s="52">
        <v>168</v>
      </c>
      <c r="B44" t="s" s="53">
        <f>VLOOKUP($A44,'Questions'!$A$2:$X$333,2,0)</f>
        <v>169</v>
      </c>
      <c r="C44" t="s" s="63">
        <v>47</v>
      </c>
      <c r="D44" t="s" s="99">
        <v>170</v>
      </c>
      <c r="E44" t="s" s="65">
        <f>IF($C44="Yes",VLOOKUP($A44,'Questions'!$A$2:$X$333,17,0)&amp;"",IF($C44="No",VLOOKUP($A44,'Questions'!$A$2:$X$333,16,0)&amp;"",VLOOKUP($A44,'Questions'!$A$2:$X$333,15,0)&amp;""))</f>
        <v>171</v>
      </c>
      <c r="F44" t="s" s="66">
        <f>VLOOKUP($A44,'Institution Evaluation'!$A$56:$F$346,6,0)&amp;""</f>
      </c>
      <c r="G44" s="62"/>
      <c r="H44" s="27"/>
      <c r="I44" s="27"/>
      <c r="J44" s="27"/>
      <c r="K44" s="28"/>
      <c r="L44" s="29"/>
    </row>
    <row r="45" ht="64.5" customHeight="1">
      <c r="A45" t="s" s="52">
        <v>172</v>
      </c>
      <c r="B45" t="s" s="53">
        <f>VLOOKUP($A45,'Questions'!$A$2:$X$333,2,0)</f>
        <v>173</v>
      </c>
      <c r="C45" t="s" s="63">
        <v>59</v>
      </c>
      <c r="D45" t="s" s="99">
        <v>174</v>
      </c>
      <c r="E45" t="s" s="65">
        <f>IF($C45="Yes",VLOOKUP($A45,'Questions'!$A$2:$X$333,17,0)&amp;"",IF($C45="No",VLOOKUP($A45,'Questions'!$A$2:$X$333,16,0)&amp;"",VLOOKUP($A45,'Questions'!$A$2:$X$333,15,0)&amp;""))</f>
        <v>175</v>
      </c>
      <c r="F45" t="s" s="66">
        <f>VLOOKUP($A45,'Institution Evaluation'!$A$56:$F$346,6,0)&amp;""</f>
      </c>
      <c r="G45" s="62"/>
      <c r="H45" s="27"/>
      <c r="I45" s="27"/>
      <c r="J45" s="27"/>
      <c r="K45" s="28"/>
      <c r="L45" s="29"/>
    </row>
    <row r="46" ht="38.25" customHeight="1">
      <c r="A46" t="s" s="52">
        <v>176</v>
      </c>
      <c r="B46" t="s" s="53">
        <f>VLOOKUP($A46,'Questions'!$A$2:$X$333,2,0)</f>
        <v>177</v>
      </c>
      <c r="C46" t="s" s="63">
        <v>59</v>
      </c>
      <c r="D46" t="s" s="99">
        <v>178</v>
      </c>
      <c r="E46" t="s" s="65">
        <f>IF($C46="Yes",VLOOKUP($A46,'Questions'!$A$2:$X$333,17,0)&amp;"",IF($C46="No",VLOOKUP($A46,'Questions'!$A$2:$X$333,16,0)&amp;"",VLOOKUP($A46,'Questions'!$A$2:$X$333,15,0)&amp;""))</f>
        <v>179</v>
      </c>
      <c r="F46" t="s" s="66">
        <f>VLOOKUP($A46,'Institution Evaluation'!$A$56:$F$346,6,0)&amp;""</f>
      </c>
      <c r="G46" s="62"/>
      <c r="H46" s="27"/>
      <c r="I46" s="27"/>
      <c r="J46" s="27"/>
      <c r="K46" s="28"/>
      <c r="L46" s="29"/>
    </row>
    <row r="47" ht="54" customHeight="1">
      <c r="A47" t="s" s="52">
        <v>180</v>
      </c>
      <c r="B47" t="s" s="53">
        <f>VLOOKUP($A47,'Questions'!$A$2:$X$333,2,0)</f>
        <v>181</v>
      </c>
      <c r="C47" t="s" s="63">
        <v>59</v>
      </c>
      <c r="D47" t="s" s="99">
        <v>182</v>
      </c>
      <c r="E47" t="s" s="65">
        <f>IF($C47="Yes",VLOOKUP($A47,'Questions'!$A$2:$X$333,17,0)&amp;"",IF($C47="No",VLOOKUP($A47,'Questions'!$A$2:$X$333,16,0)&amp;"",VLOOKUP($A47,'Questions'!$A$2:$X$333,15,0)&amp;""))</f>
        <v>183</v>
      </c>
      <c r="F47" t="s" s="66">
        <f>VLOOKUP($A47,'Institution Evaluation'!$A$56:$F$346,6,0)&amp;""</f>
      </c>
      <c r="G47" s="62"/>
      <c r="H47" s="27"/>
      <c r="I47" s="27"/>
      <c r="J47" s="27"/>
      <c r="K47" s="28"/>
      <c r="L47" s="29"/>
    </row>
    <row r="48" ht="38.25" customHeight="1">
      <c r="A48" t="s" s="52">
        <v>184</v>
      </c>
      <c r="B48" t="s" s="53">
        <f>VLOOKUP($A48,'Questions'!$A$2:$X$333,2,0)</f>
        <v>185</v>
      </c>
      <c r="C48" t="s" s="63">
        <v>59</v>
      </c>
      <c r="D48" t="s" s="99">
        <v>186</v>
      </c>
      <c r="E48" t="s" s="65">
        <f>IF($C48="Yes",VLOOKUP($A48,'Questions'!$A$2:$X$333,17,0)&amp;"",IF($C48="No",VLOOKUP($A48,'Questions'!$A$2:$X$333,16,0)&amp;"",VLOOKUP($A48,'Questions'!$A$2:$X$333,15,0)&amp;""))</f>
        <v>187</v>
      </c>
      <c r="F48" t="s" s="66">
        <f>VLOOKUP($A48,'Institution Evaluation'!$A$56:$F$346,6,0)&amp;""</f>
      </c>
      <c r="G48" s="62"/>
      <c r="H48" s="27"/>
      <c r="I48" s="27"/>
      <c r="J48" s="27"/>
      <c r="K48" s="28"/>
      <c r="L48" s="29"/>
    </row>
    <row r="49" ht="38.25" customHeight="1">
      <c r="A49" t="s" s="52">
        <v>188</v>
      </c>
      <c r="B49" t="s" s="53">
        <f>VLOOKUP($A49,'Questions'!$A$2:$X$333,2,0)</f>
        <v>189</v>
      </c>
      <c r="C49" t="s" s="63">
        <v>59</v>
      </c>
      <c r="D49" t="s" s="99">
        <v>190</v>
      </c>
      <c r="E49" t="s" s="65">
        <f>IF($C49="Yes",VLOOKUP($A49,'Questions'!$A$2:$X$333,17,0)&amp;"",IF($C49="No",VLOOKUP($A49,'Questions'!$A$2:$X$333,16,0)&amp;"",VLOOKUP($A49,'Questions'!$A$2:$X$333,15,0)&amp;""))</f>
        <v>191</v>
      </c>
      <c r="F49" t="s" s="66">
        <f>VLOOKUP($A49,'Institution Evaluation'!$A$56:$F$346,6,0)&amp;""</f>
      </c>
      <c r="G49" s="62"/>
      <c r="H49" s="27"/>
      <c r="I49" s="27"/>
      <c r="J49" s="27"/>
      <c r="K49" s="28"/>
      <c r="L49" s="29"/>
    </row>
    <row r="50" ht="38.25" customHeight="1">
      <c r="A50" t="s" s="52">
        <v>192</v>
      </c>
      <c r="B50" t="s" s="53">
        <f>VLOOKUP($A50,'Questions'!$A$2:$X$333,2,0)</f>
        <v>193</v>
      </c>
      <c r="C50" t="s" s="63">
        <v>59</v>
      </c>
      <c r="D50" t="s" s="99">
        <v>194</v>
      </c>
      <c r="E50" t="s" s="65">
        <f>IF($C50="Yes",VLOOKUP($A50,'Questions'!$A$2:$X$333,17,0)&amp;"",IF($C50="No",VLOOKUP($A50,'Questions'!$A$2:$X$333,16,0)&amp;"",VLOOKUP($A50,'Questions'!$A$2:$X$333,15,0)&amp;""))</f>
        <v>195</v>
      </c>
      <c r="F50" t="s" s="66">
        <f>VLOOKUP($A50,'Institution Evaluation'!$A$56:$F$346,6,0)&amp;""</f>
      </c>
      <c r="G50" s="62"/>
      <c r="H50" s="27"/>
      <c r="I50" s="27"/>
      <c r="J50" s="27"/>
      <c r="K50" s="28"/>
      <c r="L50" s="29"/>
    </row>
    <row r="51" ht="48" customHeight="1">
      <c r="A51" t="s" s="52">
        <v>196</v>
      </c>
      <c r="B51" t="s" s="53">
        <f>VLOOKUP($A51,'Questions'!$A$2:$X$333,2,0)</f>
        <v>197</v>
      </c>
      <c r="C51" t="s" s="63">
        <v>47</v>
      </c>
      <c r="D51" t="s" s="99">
        <v>198</v>
      </c>
      <c r="E51" t="s" s="65">
        <f>IF($C51="Yes",VLOOKUP($A51,'Questions'!$A$2:$X$333,17,0)&amp;"",IF($C51="No",VLOOKUP($A51,'Questions'!$A$2:$X$333,16,0)&amp;"",VLOOKUP($A51,'Questions'!$A$2:$X$333,15,0)&amp;""))</f>
        <v>199</v>
      </c>
      <c r="F51" t="s" s="72">
        <f>VLOOKUP($A51,'Institution Evaluation'!$A$56:$F$346,6,0)&amp;""</f>
      </c>
      <c r="G51" t="s" s="73">
        <v>64</v>
      </c>
      <c r="H51" s="27"/>
      <c r="I51" s="27"/>
      <c r="J51" s="27"/>
      <c r="K51" s="28"/>
      <c r="L51" s="29"/>
    </row>
    <row r="52" ht="37.35" customHeight="1">
      <c r="A52" t="s" s="30">
        <f>VLOOKUP(LEFT($A53,4),'Auto Responses'!$N$4:$O$38,2,0)&amp;""</f>
        <v>200</v>
      </c>
      <c r="B52" s="31"/>
      <c r="C52" t="s" s="59">
        <v>41</v>
      </c>
      <c r="D52" t="s" s="59">
        <v>42</v>
      </c>
      <c r="E52" t="s" s="60">
        <v>43</v>
      </c>
      <c r="F52" t="s" s="74">
        <v>44</v>
      </c>
      <c r="G52" s="62"/>
      <c r="H52" s="27"/>
      <c r="I52" s="27"/>
      <c r="J52" s="27"/>
      <c r="K52" s="28"/>
      <c r="L52" s="29"/>
    </row>
    <row r="53" ht="38.25" customHeight="1">
      <c r="A53" t="s" s="52">
        <v>201</v>
      </c>
      <c r="B53" t="s" s="53">
        <f>VLOOKUP($A53,'Questions'!$A$2:$X$333,2,0)</f>
        <v>202</v>
      </c>
      <c r="C53" t="s" s="63">
        <v>59</v>
      </c>
      <c r="D53" s="100"/>
      <c r="E53" t="s" s="65">
        <f>IF($C53="Yes",VLOOKUP($A53,'Questions'!$A$2:$X$333,17,0)&amp;"",IF($C53="No",VLOOKUP($A53,'Questions'!$A$2:$X$333,16,0)&amp;"",VLOOKUP($A53,'Questions'!$A$2:$X$333,15,0)&amp;""))</f>
      </c>
      <c r="F53" t="s" s="66">
        <f>VLOOKUP($A53,'Institution Evaluation'!$A$56:$F$346,6,0)&amp;""</f>
      </c>
      <c r="G53" s="62"/>
      <c r="H53" s="27"/>
      <c r="I53" s="27"/>
      <c r="J53" s="27"/>
      <c r="K53" s="28"/>
      <c r="L53" s="29"/>
    </row>
    <row r="54" ht="56.25" customHeight="1">
      <c r="A54" t="s" s="52">
        <v>203</v>
      </c>
      <c r="B54" t="s" s="53">
        <f>VLOOKUP($A54,'Questions'!$A$2:$X$333,2,0)</f>
        <v>204</v>
      </c>
      <c r="C54" t="s" s="63">
        <v>47</v>
      </c>
      <c r="D54" t="s" s="99">
        <v>205</v>
      </c>
      <c r="E54" t="s" s="65">
        <f>IF($C54="Yes",VLOOKUP($A54,'Questions'!$A$2:$X$333,17,0)&amp;"",IF($C54="No",VLOOKUP($A54,'Questions'!$A$2:$X$333,16,0)&amp;"",VLOOKUP($A54,'Questions'!$A$2:$X$333,15,0)&amp;""))</f>
        <v>206</v>
      </c>
      <c r="F54" t="s" s="66">
        <f>VLOOKUP($A54,'Institution Evaluation'!$A$56:$F$346,6,0)&amp;""</f>
      </c>
      <c r="G54" s="62"/>
      <c r="H54" s="27"/>
      <c r="I54" s="27"/>
      <c r="J54" s="27"/>
      <c r="K54" s="28"/>
      <c r="L54" s="29"/>
    </row>
    <row r="55" ht="38.25" customHeight="1">
      <c r="A55" t="s" s="52">
        <v>207</v>
      </c>
      <c r="B55" t="s" s="53">
        <f>VLOOKUP($A55,'Questions'!$A$2:$X$333,2,0)</f>
        <v>208</v>
      </c>
      <c r="C55" t="s" s="63">
        <v>59</v>
      </c>
      <c r="D55" t="s" s="99">
        <v>209</v>
      </c>
      <c r="E55" t="s" s="65">
        <f>IF($C55="Yes",VLOOKUP($A55,'Questions'!$A$2:$X$333,17,0)&amp;"",IF($C55="No",VLOOKUP($A55,'Questions'!$A$2:$X$333,16,0)&amp;"",VLOOKUP($A55,'Questions'!$A$2:$X$333,15,0)&amp;""))</f>
      </c>
      <c r="F55" t="s" s="66">
        <f>VLOOKUP($A55,'Institution Evaluation'!$A$56:$F$346,6,0)&amp;""</f>
      </c>
      <c r="G55" s="62"/>
      <c r="H55" s="27"/>
      <c r="I55" s="27"/>
      <c r="J55" s="27"/>
      <c r="K55" s="28"/>
      <c r="L55" s="29"/>
    </row>
    <row r="56" ht="38.25" customHeight="1">
      <c r="A56" t="s" s="52">
        <v>210</v>
      </c>
      <c r="B56" t="s" s="53">
        <f>VLOOKUP($A56,'Questions'!$A$2:$X$333,2,0)</f>
        <v>211</v>
      </c>
      <c r="C56" t="s" s="63">
        <v>47</v>
      </c>
      <c r="D56" t="s" s="99">
        <v>212</v>
      </c>
      <c r="E56" t="s" s="65">
        <f>IF($C56="Yes",VLOOKUP($A56,'Questions'!$A$2:$X$333,17,0)&amp;"",IF($C56="No",VLOOKUP($A56,'Questions'!$A$2:$X$333,16,0)&amp;"",VLOOKUP($A56,'Questions'!$A$2:$X$333,15,0)&amp;""))</f>
      </c>
      <c r="F56" t="s" s="66">
        <f>VLOOKUP($A56,'Institution Evaluation'!$A$56:$F$346,6,0)&amp;""</f>
      </c>
      <c r="G56" s="62"/>
      <c r="H56" s="27"/>
      <c r="I56" s="27"/>
      <c r="J56" s="27"/>
      <c r="K56" s="28"/>
      <c r="L56" s="29"/>
    </row>
    <row r="57" ht="36" customHeight="1">
      <c r="A57" t="s" s="52">
        <v>213</v>
      </c>
      <c r="B57" t="s" s="53">
        <f>VLOOKUP($A57,'Questions'!$A$2:$X$333,2,0)</f>
        <v>214</v>
      </c>
      <c r="C57" t="s" s="63">
        <v>59</v>
      </c>
      <c r="D57" s="100"/>
      <c r="E57" t="s" s="65">
        <f>IF($C57="Yes",VLOOKUP($A57,'Questions'!$A$2:$X$333,17,0)&amp;"",IF($C57="No",VLOOKUP($A57,'Questions'!$A$2:$X$333,16,0)&amp;"",VLOOKUP($A57,'Questions'!$A$2:$X$333,15,0)&amp;""))</f>
        <v>215</v>
      </c>
      <c r="F57" t="s" s="66">
        <f>VLOOKUP($A57,'Institution Evaluation'!$A$56:$F$346,6,0)&amp;""</f>
      </c>
      <c r="G57" s="62"/>
      <c r="H57" s="27"/>
      <c r="I57" s="27"/>
      <c r="J57" s="27"/>
      <c r="K57" s="28"/>
      <c r="L57" s="29"/>
    </row>
    <row r="58" ht="28.5" customHeight="1">
      <c r="A58" t="s" s="52">
        <v>216</v>
      </c>
      <c r="B58" t="s" s="53">
        <f>VLOOKUP($A58,'Questions'!$A$2:$X$333,2,0)</f>
        <v>217</v>
      </c>
      <c r="C58" t="s" s="63">
        <v>59</v>
      </c>
      <c r="D58" s="100"/>
      <c r="E58" t="s" s="65">
        <f>IF($C58="Yes",VLOOKUP($A58,'Questions'!$A$2:$X$333,17,0)&amp;"",IF($C58="No",VLOOKUP($A58,'Questions'!$A$2:$X$333,16,0)&amp;"",VLOOKUP($A58,'Questions'!$A$2:$X$333,15,0)&amp;""))</f>
        <v>218</v>
      </c>
      <c r="F58" t="s" s="66">
        <f>VLOOKUP($A58,'Institution Evaluation'!$A$56:$F$346,6,0)&amp;""</f>
      </c>
      <c r="G58" s="62"/>
      <c r="H58" s="27"/>
      <c r="I58" s="27"/>
      <c r="J58" s="27"/>
      <c r="K58" s="28"/>
      <c r="L58" s="29"/>
    </row>
    <row r="59" ht="47.25" customHeight="1">
      <c r="A59" t="s" s="52">
        <v>219</v>
      </c>
      <c r="B59" t="s" s="53">
        <f>VLOOKUP($A59,'Questions'!$A$2:$X$333,2,0)</f>
        <v>220</v>
      </c>
      <c r="C59" t="s" s="63">
        <v>59</v>
      </c>
      <c r="D59" s="100"/>
      <c r="E59" t="s" s="65">
        <f>IF($C59="Yes",VLOOKUP($A59,'Questions'!$A$2:$X$333,17,0)&amp;"",IF($C59="No",VLOOKUP($A59,'Questions'!$A$2:$X$333,16,0)&amp;"",VLOOKUP($A59,'Questions'!$A$2:$X$333,15,0)&amp;""))</f>
        <v>221</v>
      </c>
      <c r="F59" t="s" s="66">
        <f>VLOOKUP($A59,'Institution Evaluation'!$A$56:$F$346,6,0)&amp;""</f>
      </c>
      <c r="G59" s="62"/>
      <c r="H59" s="27"/>
      <c r="I59" s="27"/>
      <c r="J59" s="27"/>
      <c r="K59" s="28"/>
      <c r="L59" s="29"/>
    </row>
    <row r="60" ht="46.5" customHeight="1">
      <c r="A60" t="s" s="52">
        <v>222</v>
      </c>
      <c r="B60" t="s" s="53">
        <f>VLOOKUP($A60,'Questions'!$A$2:$X$333,2,0)</f>
        <v>223</v>
      </c>
      <c r="C60" t="s" s="63">
        <v>59</v>
      </c>
      <c r="D60" s="100"/>
      <c r="E60" t="s" s="65">
        <f>IF($C60="Yes",VLOOKUP($A60,'Questions'!$A$2:$X$333,17,0)&amp;"",IF($C60="No",VLOOKUP($A60,'Questions'!$A$2:$X$333,16,0)&amp;"",VLOOKUP($A60,'Questions'!$A$2:$X$333,15,0)&amp;""))</f>
        <v>224</v>
      </c>
      <c r="F60" t="s" s="66">
        <f>VLOOKUP($A60,'Institution Evaluation'!$A$56:$F$346,6,0)&amp;""</f>
      </c>
      <c r="G60" s="62"/>
      <c r="H60" s="27"/>
      <c r="I60" s="27"/>
      <c r="J60" s="27"/>
      <c r="K60" s="28"/>
      <c r="L60" s="29"/>
    </row>
    <row r="61" ht="48" customHeight="1">
      <c r="A61" t="s" s="52">
        <v>225</v>
      </c>
      <c r="B61" t="s" s="53">
        <f>VLOOKUP($A61,'Questions'!$A$2:$X$333,2,0)</f>
        <v>226</v>
      </c>
      <c r="C61" t="s" s="63">
        <v>47</v>
      </c>
      <c r="D61" t="s" s="99">
        <v>227</v>
      </c>
      <c r="E61" t="s" s="65">
        <f>IF($C61="Yes",VLOOKUP($A61,'Questions'!$A$2:$X$333,17,0)&amp;"",IF($C61="No",VLOOKUP($A61,'Questions'!$A$2:$X$333,16,0)&amp;"",VLOOKUP($A61,'Questions'!$A$2:$X$333,15,0)&amp;""))</f>
        <v>228</v>
      </c>
      <c r="F61" t="s" s="66">
        <f>VLOOKUP($A61,'Institution Evaluation'!$A$56:$F$346,6,0)&amp;""</f>
      </c>
      <c r="G61" s="62"/>
      <c r="H61" s="27"/>
      <c r="I61" s="27"/>
      <c r="J61" s="27"/>
      <c r="K61" s="28"/>
      <c r="L61" s="29"/>
    </row>
    <row r="62" ht="28.5" customHeight="1">
      <c r="A62" t="s" s="52">
        <v>229</v>
      </c>
      <c r="B62" t="s" s="53">
        <f>VLOOKUP($A62,'Questions'!$A$2:$X$333,2,0)</f>
        <v>230</v>
      </c>
      <c r="C62" t="s" s="63">
        <v>47</v>
      </c>
      <c r="D62" t="s" s="99">
        <v>231</v>
      </c>
      <c r="E62" t="s" s="65">
        <f>IF($C62="Yes",VLOOKUP($A62,'Questions'!$A$2:$X$333,17,0)&amp;"",IF($C62="No",VLOOKUP($A62,'Questions'!$A$2:$X$333,16,0)&amp;"",VLOOKUP($A62,'Questions'!$A$2:$X$333,15,0)&amp;""))</f>
        <v>232</v>
      </c>
      <c r="F62" t="s" s="66">
        <f>VLOOKUP($A62,'Institution Evaluation'!$A$56:$F$346,6,0)&amp;""</f>
      </c>
      <c r="G62" s="62"/>
      <c r="H62" s="27"/>
      <c r="I62" s="27"/>
      <c r="J62" s="27"/>
      <c r="K62" s="28"/>
      <c r="L62" s="29"/>
    </row>
    <row r="63" ht="28.5" customHeight="1">
      <c r="A63" t="s" s="52">
        <v>233</v>
      </c>
      <c r="B63" t="s" s="53">
        <f>VLOOKUP($A63,'Questions'!$A$2:$X$333,2,0)</f>
        <v>234</v>
      </c>
      <c r="C63" t="s" s="63">
        <v>59</v>
      </c>
      <c r="D63" s="100"/>
      <c r="E63" t="s" s="65">
        <f>IF($C63="Yes",VLOOKUP($A63,'Questions'!$A$2:$X$333,17,0)&amp;"",IF($C63="No",VLOOKUP($A63,'Questions'!$A$2:$X$333,16,0)&amp;"",VLOOKUP($A63,'Questions'!$A$2:$X$333,15,0)&amp;""))</f>
        <v>235</v>
      </c>
      <c r="F63" t="s" s="66">
        <f>VLOOKUP($A63,'Institution Evaluation'!$A$56:$F$346,6,0)&amp;""</f>
      </c>
      <c r="G63" s="62"/>
      <c r="H63" s="27"/>
      <c r="I63" s="27"/>
      <c r="J63" s="27"/>
      <c r="K63" s="28"/>
      <c r="L63" s="29"/>
    </row>
    <row r="64" ht="28.5" customHeight="1">
      <c r="A64" t="s" s="52">
        <v>236</v>
      </c>
      <c r="B64" t="s" s="53">
        <f>VLOOKUP($A64,'Questions'!$A$2:$X$333,2,0)</f>
        <v>237</v>
      </c>
      <c r="C64" t="s" s="63">
        <v>59</v>
      </c>
      <c r="D64" s="100"/>
      <c r="E64" t="s" s="65">
        <f>IF($C64="Yes",VLOOKUP($A64,'Questions'!$A$2:$X$333,17,0)&amp;"",IF($C64="No",VLOOKUP($A64,'Questions'!$A$2:$X$333,16,0)&amp;"",VLOOKUP($A64,'Questions'!$A$2:$X$333,15,0)&amp;""))</f>
        <v>238</v>
      </c>
      <c r="F64" t="s" s="66">
        <f>VLOOKUP($A64,'Institution Evaluation'!$A$56:$F$346,6,0)&amp;""</f>
      </c>
      <c r="G64" s="62"/>
      <c r="H64" s="27"/>
      <c r="I64" s="27"/>
      <c r="J64" s="27"/>
      <c r="K64" s="28"/>
      <c r="L64" s="29"/>
    </row>
    <row r="65" ht="54" customHeight="1">
      <c r="A65" t="s" s="52">
        <v>239</v>
      </c>
      <c r="B65" t="s" s="53">
        <f>VLOOKUP($A65,'Questions'!$A$2:$X$333,2,0)</f>
        <v>240</v>
      </c>
      <c r="C65" t="s" s="63">
        <v>59</v>
      </c>
      <c r="D65" t="s" s="99">
        <v>241</v>
      </c>
      <c r="E65" t="s" s="65">
        <f>IF($C65="Yes",VLOOKUP($A65,'Questions'!$A$2:$X$333,17,0)&amp;"",IF($C65="No",VLOOKUP($A65,'Questions'!$A$2:$X$333,16,0)&amp;"",VLOOKUP($A65,'Questions'!$A$2:$X$333,15,0)&amp;""))</f>
        <v>242</v>
      </c>
      <c r="F65" t="s" s="66">
        <f>VLOOKUP($A65,'Institution Evaluation'!$A$56:$F$346,6,0)&amp;""</f>
      </c>
      <c r="G65" s="62"/>
      <c r="H65" s="27"/>
      <c r="I65" s="27"/>
      <c r="J65" s="27"/>
      <c r="K65" s="28"/>
      <c r="L65" s="29"/>
    </row>
    <row r="66" ht="34.5" customHeight="1">
      <c r="A66" t="s" s="52">
        <v>243</v>
      </c>
      <c r="B66" t="s" s="53">
        <f>VLOOKUP($A66,'Questions'!$A$2:$X$333,2,0)</f>
        <v>244</v>
      </c>
      <c r="C66" t="s" s="63">
        <v>59</v>
      </c>
      <c r="D66" s="100"/>
      <c r="E66" t="s" s="65">
        <f>IF($C66="Yes",VLOOKUP($A66,'Questions'!$A$2:$X$333,17,0)&amp;"",IF($C66="No",VLOOKUP($A66,'Questions'!$A$2:$X$333,16,0)&amp;"",VLOOKUP($A66,'Questions'!$A$2:$X$333,15,0)&amp;""))</f>
        <v>245</v>
      </c>
      <c r="F66" t="s" s="66">
        <f>VLOOKUP($A66,'Institution Evaluation'!$A$56:$F$346,6,0)&amp;""</f>
      </c>
      <c r="G66" s="62"/>
      <c r="H66" s="27"/>
      <c r="I66" s="27"/>
      <c r="J66" s="27"/>
      <c r="K66" s="28"/>
      <c r="L66" s="29"/>
    </row>
    <row r="67" ht="39" customHeight="1">
      <c r="A67" t="s" s="52">
        <v>246</v>
      </c>
      <c r="B67" t="s" s="53">
        <f>VLOOKUP($A67,'Questions'!$A$2:$X$333,2,0)</f>
        <v>247</v>
      </c>
      <c r="C67" t="s" s="63">
        <v>148</v>
      </c>
      <c r="D67" s="100"/>
      <c r="E67" t="s" s="65">
        <f>IF($C67="Yes",VLOOKUP($A67,'Questions'!$A$2:$X$333,17,0)&amp;"",IF($C67="No",VLOOKUP($A67,'Questions'!$A$2:$X$333,16,0)&amp;"",IF($C67="N/A",VLOOKUP($A67,'Questions'!$A$2:$X$333,18,0)&amp;"",VLOOKUP($A67,'Questions'!$A$2:$X$333,15,0)&amp;"")))</f>
        <v>149</v>
      </c>
      <c r="F67" t="s" s="66">
        <f>VLOOKUP($A67,'Institution Evaluation'!$A$56:$F$346,6,0)&amp;""</f>
      </c>
      <c r="G67" t="s" s="73">
        <v>64</v>
      </c>
      <c r="H67" s="27"/>
      <c r="I67" s="27"/>
      <c r="J67" s="27"/>
      <c r="K67" s="28"/>
      <c r="L67" s="29"/>
    </row>
    <row r="68" ht="39" customHeight="1">
      <c r="A68" t="s" s="101">
        <v>92</v>
      </c>
      <c r="B68" s="77"/>
      <c r="C68" s="78"/>
      <c r="D68" s="102"/>
      <c r="E68" s="80"/>
      <c r="F68" s="81"/>
      <c r="G68" s="82"/>
      <c r="H68" s="27"/>
      <c r="I68" s="27"/>
      <c r="J68" s="27"/>
      <c r="K68" s="28"/>
      <c r="L68" s="29"/>
    </row>
    <row r="69" ht="15" customHeight="1">
      <c r="A69" s="103"/>
      <c r="B69" s="104"/>
      <c r="C69" s="105"/>
      <c r="D69" s="106"/>
      <c r="E69" s="107"/>
      <c r="F69" s="104"/>
      <c r="G69" s="108"/>
      <c r="H69" s="27"/>
      <c r="I69" s="27"/>
      <c r="J69" s="27"/>
      <c r="K69" s="28"/>
      <c r="L69" s="29"/>
    </row>
    <row r="70" ht="15" customHeight="1" hidden="1">
      <c r="A70" s="28"/>
      <c r="B70" s="104"/>
      <c r="C70" s="105"/>
      <c r="D70" s="106"/>
      <c r="E70" s="107"/>
      <c r="F70" s="104"/>
      <c r="G70" s="108"/>
      <c r="H70" s="27"/>
      <c r="I70" s="27"/>
      <c r="J70" s="27"/>
      <c r="K70" s="28"/>
      <c r="L70" s="29"/>
    </row>
    <row r="71" ht="57" customHeight="1" hidden="1">
      <c r="A71" s="109"/>
      <c r="B71" s="110"/>
      <c r="C71" s="111"/>
      <c r="D71" s="106"/>
      <c r="E71" s="106"/>
      <c r="F71" s="104"/>
      <c r="G71" s="108"/>
      <c r="H71" s="27"/>
      <c r="I71" s="27"/>
      <c r="J71" s="27"/>
      <c r="K71" s="28"/>
      <c r="L71" s="29"/>
    </row>
    <row r="72" ht="42.75" customHeight="1" hidden="1">
      <c r="A72" s="109"/>
      <c r="B72" s="110"/>
      <c r="C72" s="111"/>
      <c r="D72" s="106"/>
      <c r="E72" s="106"/>
      <c r="F72" s="104"/>
      <c r="G72" s="108"/>
      <c r="H72" s="27"/>
      <c r="I72" s="27"/>
      <c r="J72" s="27"/>
      <c r="K72" s="28"/>
      <c r="L72" s="29"/>
    </row>
    <row r="73" ht="15" customHeight="1" hidden="1">
      <c r="A73" s="109"/>
      <c r="B73" s="110"/>
      <c r="C73" s="111"/>
      <c r="D73" s="106"/>
      <c r="E73" s="106"/>
      <c r="F73" s="104"/>
      <c r="G73" s="108"/>
      <c r="H73" s="27"/>
      <c r="I73" s="27"/>
      <c r="J73" s="27"/>
      <c r="K73" s="28"/>
      <c r="L73" s="29"/>
    </row>
    <row r="74" ht="15" customHeight="1" hidden="1">
      <c r="A74" s="109"/>
      <c r="B74" s="110"/>
      <c r="C74" s="111"/>
      <c r="D74" s="106"/>
      <c r="E74" s="106"/>
      <c r="F74" s="104"/>
      <c r="G74" s="108"/>
      <c r="H74" s="27"/>
      <c r="I74" s="27"/>
      <c r="J74" s="27"/>
      <c r="K74" s="28"/>
      <c r="L74" s="29"/>
    </row>
    <row r="75" ht="15" customHeight="1" hidden="1">
      <c r="A75" s="109"/>
      <c r="B75" s="110"/>
      <c r="C75" s="111"/>
      <c r="D75" s="106"/>
      <c r="E75" s="106"/>
      <c r="F75" s="104"/>
      <c r="G75" s="108"/>
      <c r="H75" s="27"/>
      <c r="I75" s="27"/>
      <c r="J75" s="27"/>
      <c r="K75" s="28"/>
      <c r="L75" s="29"/>
    </row>
    <row r="76" ht="15" customHeight="1" hidden="1">
      <c r="A76" s="109"/>
      <c r="B76" s="110"/>
      <c r="C76" s="111"/>
      <c r="D76" s="106"/>
      <c r="E76" s="106"/>
      <c r="F76" s="104"/>
      <c r="G76" s="108"/>
      <c r="H76" s="27"/>
      <c r="I76" s="27"/>
      <c r="J76" s="27"/>
      <c r="K76" s="28"/>
      <c r="L76" s="29"/>
    </row>
    <row r="77" ht="15" customHeight="1" hidden="1">
      <c r="A77" s="109"/>
      <c r="B77" s="110"/>
      <c r="C77" s="111"/>
      <c r="D77" s="106"/>
      <c r="E77" s="106"/>
      <c r="F77" s="104"/>
      <c r="G77" s="108"/>
      <c r="H77" s="27"/>
      <c r="I77" s="27"/>
      <c r="J77" s="27"/>
      <c r="K77" s="28"/>
      <c r="L77" s="29"/>
    </row>
    <row r="78" ht="15" customHeight="1" hidden="1">
      <c r="A78" s="28"/>
      <c r="B78" s="104"/>
      <c r="C78" s="111"/>
      <c r="D78" s="106"/>
      <c r="E78" s="106"/>
      <c r="F78" s="104"/>
      <c r="G78" s="108"/>
      <c r="H78" s="27"/>
      <c r="I78" s="27"/>
      <c r="J78" s="27"/>
      <c r="K78" s="28"/>
      <c r="L78" s="29"/>
    </row>
    <row r="79" ht="15" customHeight="1" hidden="1">
      <c r="A79" s="28"/>
      <c r="B79" s="104"/>
      <c r="C79" s="111"/>
      <c r="D79" s="106"/>
      <c r="E79" s="106"/>
      <c r="F79" s="104"/>
      <c r="G79" s="108"/>
      <c r="H79" s="27"/>
      <c r="I79" s="27"/>
      <c r="J79" s="27"/>
      <c r="K79" s="28"/>
      <c r="L79" s="29"/>
    </row>
    <row r="80" ht="15" customHeight="1" hidden="1">
      <c r="A80" s="28"/>
      <c r="B80" s="104"/>
      <c r="C80" s="111"/>
      <c r="D80" s="106"/>
      <c r="E80" s="106"/>
      <c r="F80" s="104"/>
      <c r="G80" s="108"/>
      <c r="H80" s="27"/>
      <c r="I80" s="27"/>
      <c r="J80" s="27"/>
      <c r="K80" s="28"/>
      <c r="L80" s="29"/>
    </row>
    <row r="81" ht="15" customHeight="1" hidden="1">
      <c r="A81" s="28"/>
      <c r="B81" s="104"/>
      <c r="C81" s="111"/>
      <c r="D81" s="106"/>
      <c r="E81" s="106"/>
      <c r="F81" s="104"/>
      <c r="G81" s="108"/>
      <c r="H81" s="27"/>
      <c r="I81" s="27"/>
      <c r="J81" s="27"/>
      <c r="K81" s="28"/>
      <c r="L81" s="29"/>
    </row>
    <row r="82" ht="15" customHeight="1" hidden="1">
      <c r="A82" s="28"/>
      <c r="B82" s="104"/>
      <c r="C82" s="111"/>
      <c r="D82" s="106"/>
      <c r="E82" s="106"/>
      <c r="F82" s="104"/>
      <c r="G82" s="108"/>
      <c r="H82" s="27"/>
      <c r="I82" s="27"/>
      <c r="J82" s="27"/>
      <c r="K82" s="28"/>
      <c r="L82" s="29"/>
    </row>
    <row r="83" ht="15" customHeight="1" hidden="1">
      <c r="A83" s="28"/>
      <c r="B83" s="104"/>
      <c r="C83" s="111"/>
      <c r="D83" s="106"/>
      <c r="E83" s="106"/>
      <c r="F83" s="104"/>
      <c r="G83" s="108"/>
      <c r="H83" s="27"/>
      <c r="I83" s="27"/>
      <c r="J83" s="27"/>
      <c r="K83" s="28"/>
      <c r="L83" s="29"/>
    </row>
    <row r="84" ht="15" customHeight="1" hidden="1">
      <c r="A84" s="28"/>
      <c r="B84" s="104"/>
      <c r="C84" s="111"/>
      <c r="D84" s="106"/>
      <c r="E84" s="106"/>
      <c r="F84" s="104"/>
      <c r="G84" s="108"/>
      <c r="H84" s="27"/>
      <c r="I84" s="27"/>
      <c r="J84" s="27"/>
      <c r="K84" s="28"/>
      <c r="L84" s="29"/>
    </row>
    <row r="85" ht="15" customHeight="1" hidden="1">
      <c r="A85" s="28"/>
      <c r="B85" s="104"/>
      <c r="C85" s="111"/>
      <c r="D85" s="106"/>
      <c r="E85" s="106"/>
      <c r="F85" s="104"/>
      <c r="G85" s="108"/>
      <c r="H85" s="27"/>
      <c r="I85" s="27"/>
      <c r="J85" s="27"/>
      <c r="K85" s="28"/>
      <c r="L85" s="29"/>
    </row>
    <row r="86" ht="15" customHeight="1" hidden="1">
      <c r="A86" s="28"/>
      <c r="B86" s="104"/>
      <c r="C86" s="111"/>
      <c r="D86" s="106"/>
      <c r="E86" s="106"/>
      <c r="F86" s="104"/>
      <c r="G86" s="108"/>
      <c r="H86" s="27"/>
      <c r="I86" s="27"/>
      <c r="J86" s="27"/>
      <c r="K86" s="28"/>
      <c r="L86" s="29"/>
    </row>
    <row r="87" ht="15" customHeight="1" hidden="1">
      <c r="A87" s="28"/>
      <c r="B87" s="104"/>
      <c r="C87" s="111"/>
      <c r="D87" s="106"/>
      <c r="E87" s="106"/>
      <c r="F87" s="104"/>
      <c r="G87" s="108"/>
      <c r="H87" s="27"/>
      <c r="I87" s="27"/>
      <c r="J87" s="27"/>
      <c r="K87" s="28"/>
      <c r="L87" s="29"/>
    </row>
    <row r="88" ht="15" customHeight="1" hidden="1">
      <c r="A88" s="28"/>
      <c r="B88" s="104"/>
      <c r="C88" s="111"/>
      <c r="D88" s="106"/>
      <c r="E88" s="106"/>
      <c r="F88" s="104"/>
      <c r="G88" s="108"/>
      <c r="H88" s="27"/>
      <c r="I88" s="27"/>
      <c r="J88" s="27"/>
      <c r="K88" s="28"/>
      <c r="L88" s="29"/>
    </row>
    <row r="89" ht="15" customHeight="1" hidden="1">
      <c r="A89" s="28"/>
      <c r="B89" s="104"/>
      <c r="C89" s="111"/>
      <c r="D89" s="106"/>
      <c r="E89" s="106"/>
      <c r="F89" s="104"/>
      <c r="G89" s="108"/>
      <c r="H89" s="27"/>
      <c r="I89" s="27"/>
      <c r="J89" s="27"/>
      <c r="K89" s="28"/>
      <c r="L89" s="29"/>
    </row>
    <row r="90" ht="15" customHeight="1" hidden="1">
      <c r="A90" s="28"/>
      <c r="B90" s="104"/>
      <c r="C90" s="111"/>
      <c r="D90" s="106"/>
      <c r="E90" s="106"/>
      <c r="F90" s="104"/>
      <c r="G90" s="108"/>
      <c r="H90" s="27"/>
      <c r="I90" s="27"/>
      <c r="J90" s="27"/>
      <c r="K90" s="28"/>
      <c r="L90" s="29"/>
    </row>
    <row r="91" ht="15" customHeight="1" hidden="1">
      <c r="A91" s="28"/>
      <c r="B91" s="104"/>
      <c r="C91" s="111"/>
      <c r="D91" s="106"/>
      <c r="E91" s="106"/>
      <c r="F91" s="104"/>
      <c r="G91" s="108"/>
      <c r="H91" s="27"/>
      <c r="I91" s="27"/>
      <c r="J91" s="27"/>
      <c r="K91" s="28"/>
      <c r="L91" s="29"/>
    </row>
    <row r="92" ht="15" customHeight="1" hidden="1">
      <c r="A92" s="28"/>
      <c r="B92" s="104"/>
      <c r="C92" s="111"/>
      <c r="D92" s="106"/>
      <c r="E92" s="106"/>
      <c r="F92" s="104"/>
      <c r="G92" s="108"/>
      <c r="H92" s="27"/>
      <c r="I92" s="27"/>
      <c r="J92" s="27"/>
      <c r="K92" s="28"/>
      <c r="L92" s="29"/>
    </row>
    <row r="93" ht="15" customHeight="1" hidden="1">
      <c r="A93" s="28"/>
      <c r="B93" s="104"/>
      <c r="C93" s="111"/>
      <c r="D93" s="106"/>
      <c r="E93" s="106"/>
      <c r="F93" s="104"/>
      <c r="G93" s="108"/>
      <c r="H93" s="27"/>
      <c r="I93" s="27"/>
      <c r="J93" s="27"/>
      <c r="K93" s="28"/>
      <c r="L93" s="29"/>
    </row>
    <row r="94" ht="15" customHeight="1" hidden="1">
      <c r="A94" s="28"/>
      <c r="B94" s="104"/>
      <c r="C94" s="111"/>
      <c r="D94" s="106"/>
      <c r="E94" s="106"/>
      <c r="F94" s="104"/>
      <c r="G94" s="108"/>
      <c r="H94" s="27"/>
      <c r="I94" s="27"/>
      <c r="J94" s="27"/>
      <c r="K94" s="28"/>
      <c r="L94" s="29"/>
    </row>
    <row r="95" ht="15" customHeight="1" hidden="1">
      <c r="A95" s="28"/>
      <c r="B95" s="104"/>
      <c r="C95" s="111"/>
      <c r="D95" s="106"/>
      <c r="E95" s="106"/>
      <c r="F95" s="104"/>
      <c r="G95" s="108"/>
      <c r="H95" s="27"/>
      <c r="I95" s="27"/>
      <c r="J95" s="27"/>
      <c r="K95" s="28"/>
      <c r="L95" s="29"/>
    </row>
    <row r="96" ht="15" customHeight="1" hidden="1">
      <c r="A96" s="28"/>
      <c r="B96" s="104"/>
      <c r="C96" s="111"/>
      <c r="D96" s="106"/>
      <c r="E96" s="106"/>
      <c r="F96" s="104"/>
      <c r="G96" s="108"/>
      <c r="H96" s="27"/>
      <c r="I96" s="27"/>
      <c r="J96" s="27"/>
      <c r="K96" s="28"/>
      <c r="L96" s="29"/>
    </row>
    <row r="97" ht="15" customHeight="1" hidden="1">
      <c r="A97" s="28"/>
      <c r="B97" s="104"/>
      <c r="C97" s="111"/>
      <c r="D97" s="106"/>
      <c r="E97" s="106"/>
      <c r="F97" s="104"/>
      <c r="G97" s="108"/>
      <c r="H97" s="27"/>
      <c r="I97" s="27"/>
      <c r="J97" s="27"/>
      <c r="K97" s="28"/>
      <c r="L97" s="29"/>
    </row>
    <row r="98" ht="15" customHeight="1" hidden="1">
      <c r="A98" s="28"/>
      <c r="B98" s="104"/>
      <c r="C98" s="111"/>
      <c r="D98" s="106"/>
      <c r="E98" s="106"/>
      <c r="F98" s="104"/>
      <c r="G98" s="108"/>
      <c r="H98" s="27"/>
      <c r="I98" s="27"/>
      <c r="J98" s="27"/>
      <c r="K98" s="28"/>
      <c r="L98" s="29"/>
    </row>
    <row r="99" ht="15" customHeight="1" hidden="1">
      <c r="A99" s="28"/>
      <c r="B99" s="104"/>
      <c r="C99" s="111"/>
      <c r="D99" s="106"/>
      <c r="E99" s="106"/>
      <c r="F99" s="104"/>
      <c r="G99" s="108"/>
      <c r="H99" s="27"/>
      <c r="I99" s="27"/>
      <c r="J99" s="27"/>
      <c r="K99" s="28"/>
      <c r="L99" s="29"/>
    </row>
    <row r="100" ht="15" customHeight="1" hidden="1">
      <c r="A100" s="28"/>
      <c r="B100" s="104"/>
      <c r="C100" s="111"/>
      <c r="D100" s="106"/>
      <c r="E100" s="106"/>
      <c r="F100" s="104"/>
      <c r="G100" s="108"/>
      <c r="H100" s="27"/>
      <c r="I100" s="27"/>
      <c r="J100" s="27"/>
      <c r="K100" s="28"/>
      <c r="L100" s="29"/>
    </row>
    <row r="101" ht="15" customHeight="1" hidden="1">
      <c r="A101" s="28"/>
      <c r="B101" s="104"/>
      <c r="C101" s="111"/>
      <c r="D101" s="106"/>
      <c r="E101" s="106"/>
      <c r="F101" s="104"/>
      <c r="G101" s="108"/>
      <c r="H101" s="27"/>
      <c r="I101" s="27"/>
      <c r="J101" s="27"/>
      <c r="K101" s="28"/>
      <c r="L101" s="29"/>
    </row>
    <row r="102" ht="15" customHeight="1" hidden="1">
      <c r="A102" s="28"/>
      <c r="B102" s="104"/>
      <c r="C102" s="111"/>
      <c r="D102" s="106"/>
      <c r="E102" s="106"/>
      <c r="F102" s="104"/>
      <c r="G102" s="108"/>
      <c r="H102" s="27"/>
      <c r="I102" s="27"/>
      <c r="J102" s="27"/>
      <c r="K102" s="28"/>
      <c r="L102" s="29"/>
    </row>
    <row r="103" ht="15" customHeight="1" hidden="1">
      <c r="A103" s="28"/>
      <c r="B103" s="104"/>
      <c r="C103" s="111"/>
      <c r="D103" s="106"/>
      <c r="E103" s="106"/>
      <c r="F103" s="104"/>
      <c r="G103" s="108"/>
      <c r="H103" s="27"/>
      <c r="I103" s="27"/>
      <c r="J103" s="27"/>
      <c r="K103" s="28"/>
      <c r="L103" s="29"/>
    </row>
    <row r="104" ht="15" customHeight="1" hidden="1">
      <c r="A104" s="28"/>
      <c r="B104" s="104"/>
      <c r="C104" s="111"/>
      <c r="D104" s="106"/>
      <c r="E104" s="106"/>
      <c r="F104" s="104"/>
      <c r="G104" s="108"/>
      <c r="H104" s="27"/>
      <c r="I104" s="27"/>
      <c r="J104" s="27"/>
      <c r="K104" s="28"/>
      <c r="L104" s="29"/>
    </row>
    <row r="105" ht="15" customHeight="1" hidden="1">
      <c r="A105" s="28"/>
      <c r="B105" s="104"/>
      <c r="C105" s="111"/>
      <c r="D105" s="106"/>
      <c r="E105" s="106"/>
      <c r="F105" s="104"/>
      <c r="G105" s="108"/>
      <c r="H105" s="27"/>
      <c r="I105" s="27"/>
      <c r="J105" s="27"/>
      <c r="K105" s="28"/>
      <c r="L105" s="29"/>
    </row>
    <row r="106" ht="15" customHeight="1" hidden="1">
      <c r="A106" s="28"/>
      <c r="B106" s="104"/>
      <c r="C106" s="111"/>
      <c r="D106" s="106"/>
      <c r="E106" s="106"/>
      <c r="F106" s="104"/>
      <c r="G106" s="108"/>
      <c r="H106" s="27"/>
      <c r="I106" s="27"/>
      <c r="J106" s="27"/>
      <c r="K106" s="28"/>
      <c r="L106" s="29"/>
    </row>
    <row r="107" ht="15" customHeight="1" hidden="1">
      <c r="A107" s="28"/>
      <c r="B107" s="104"/>
      <c r="C107" s="111"/>
      <c r="D107" s="106"/>
      <c r="E107" s="106"/>
      <c r="F107" s="104"/>
      <c r="G107" s="108"/>
      <c r="H107" s="27"/>
      <c r="I107" s="27"/>
      <c r="J107" s="27"/>
      <c r="K107" s="28"/>
      <c r="L107" s="29"/>
    </row>
    <row r="108" ht="15" customHeight="1" hidden="1">
      <c r="A108" s="28"/>
      <c r="B108" s="104"/>
      <c r="C108" s="111"/>
      <c r="D108" s="106"/>
      <c r="E108" s="106"/>
      <c r="F108" s="104"/>
      <c r="G108" s="108"/>
      <c r="H108" s="27"/>
      <c r="I108" s="27"/>
      <c r="J108" s="27"/>
      <c r="K108" s="28"/>
      <c r="L108" s="29"/>
    </row>
    <row r="109" ht="15" customHeight="1" hidden="1">
      <c r="A109" s="28"/>
      <c r="B109" s="104"/>
      <c r="C109" s="111"/>
      <c r="D109" s="106"/>
      <c r="E109" s="106"/>
      <c r="F109" s="104"/>
      <c r="G109" s="108"/>
      <c r="H109" s="27"/>
      <c r="I109" s="27"/>
      <c r="J109" s="27"/>
      <c r="K109" s="28"/>
      <c r="L109" s="29"/>
    </row>
    <row r="110" ht="15" customHeight="1" hidden="1">
      <c r="A110" s="28"/>
      <c r="B110" s="104"/>
      <c r="C110" s="111"/>
      <c r="D110" s="106"/>
      <c r="E110" s="106"/>
      <c r="F110" s="104"/>
      <c r="G110" s="108"/>
      <c r="H110" s="27"/>
      <c r="I110" s="27"/>
      <c r="J110" s="27"/>
      <c r="K110" s="28"/>
      <c r="L110" s="29"/>
    </row>
    <row r="111" ht="15" customHeight="1" hidden="1">
      <c r="A111" s="28"/>
      <c r="B111" s="104"/>
      <c r="C111" s="111"/>
      <c r="D111" s="106"/>
      <c r="E111" s="106"/>
      <c r="F111" s="104"/>
      <c r="G111" s="108"/>
      <c r="H111" s="27"/>
      <c r="I111" s="27"/>
      <c r="J111" s="27"/>
      <c r="K111" s="28"/>
      <c r="L111" s="29"/>
    </row>
    <row r="112" ht="15" customHeight="1" hidden="1">
      <c r="A112" s="28"/>
      <c r="B112" s="104"/>
      <c r="C112" s="111"/>
      <c r="D112" s="106"/>
      <c r="E112" s="106"/>
      <c r="F112" s="104"/>
      <c r="G112" s="108"/>
      <c r="H112" s="27"/>
      <c r="I112" s="27"/>
      <c r="J112" s="27"/>
      <c r="K112" s="28"/>
      <c r="L112" s="29"/>
    </row>
    <row r="113" ht="18" customHeight="1">
      <c r="A113" s="89"/>
      <c r="B113" s="84"/>
      <c r="C113" s="85"/>
      <c r="D113" s="86"/>
      <c r="E113" s="86"/>
      <c r="F113" s="84"/>
      <c r="G113" s="87"/>
      <c r="H113" s="88"/>
      <c r="I113" s="88"/>
      <c r="J113" s="88"/>
      <c r="K113" s="89"/>
      <c r="L113" s="90"/>
    </row>
  </sheetData>
  <dataValidations count="2">
    <dataValidation type="list" allowBlank="1" showInputMessage="1" showErrorMessage="1" sqref="C22:C28 C30:C34 C36 C39:C51 C53:C66 C68">
      <formula1>"Yes,No"</formula1>
    </dataValidation>
    <dataValidation type="list" allowBlank="1" showInputMessage="1" showErrorMessage="1" sqref="C37:C38 C67">
      <formula1>"Yes,No,N/A"</formula1>
    </dataValidation>
  </dataValidations>
  <hyperlinks>
    <hyperlink ref="C18" r:id="rId1" location="" tooltip="" display="info@jasp-stats.org"/>
    <hyperlink ref="C19" r:id="rId2" location="" tooltip="" display="+31 (0)20 525 6420"/>
  </hyperlinks>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xl/worksheets/sheet3.xml><?xml version="1.0" encoding="utf-8"?>
<worksheet xmlns:r="http://schemas.openxmlformats.org/officeDocument/2006/relationships" xmlns="http://schemas.openxmlformats.org/spreadsheetml/2006/main">
  <dimension ref="A1:N86"/>
  <sheetViews>
    <sheetView workbookViewId="0" showGridLines="0" defaultGridColor="1"/>
  </sheetViews>
  <sheetFormatPr defaultColWidth="8.625" defaultRowHeight="0" customHeight="1" outlineLevelRow="0" outlineLevelCol="0"/>
  <cols>
    <col min="1" max="1" width="8.375" style="112" customWidth="1"/>
    <col min="2" max="2" width="55.125" style="112" customWidth="1"/>
    <col min="3" max="3" width="18.875" style="112" customWidth="1"/>
    <col min="4" max="4" width="55.75" style="112" customWidth="1"/>
    <col min="5" max="5" width="32" style="112" customWidth="1"/>
    <col min="6" max="6" width="30.75" style="112" customWidth="1"/>
    <col min="7" max="7" width="18.125" style="112" customWidth="1"/>
    <col min="8" max="12" hidden="1" width="8.625" style="112" customWidth="1"/>
    <col min="13" max="14" width="8.625" style="112" customWidth="1"/>
    <col min="15" max="16384" width="8.625" style="112" customWidth="1"/>
  </cols>
  <sheetData>
    <row r="1" ht="8" customHeight="1" hidden="1">
      <c r="A1" t="s" s="2">
        <v>0</v>
      </c>
      <c r="B1" s="3"/>
      <c r="C1" s="4"/>
      <c r="D1" s="5"/>
      <c r="E1" s="5"/>
      <c r="F1" s="3"/>
      <c r="G1" s="6"/>
      <c r="H1" s="7"/>
      <c r="I1" s="7"/>
      <c r="J1" s="7"/>
      <c r="K1" s="7"/>
      <c r="L1" s="7"/>
      <c r="M1" s="8"/>
      <c r="N1" s="9"/>
    </row>
    <row r="2" ht="36" customHeight="1">
      <c r="A2" t="s" s="10">
        <v>248</v>
      </c>
      <c r="B2" s="11"/>
      <c r="C2" s="12"/>
      <c r="D2" s="13"/>
      <c r="E2" s="14"/>
      <c r="F2" t="s" s="15">
        <f>'Auto Responses'!$A$36</f>
        <v>2</v>
      </c>
      <c r="G2" s="16"/>
      <c r="H2" s="17"/>
      <c r="I2" s="17"/>
      <c r="J2" s="17"/>
      <c r="K2" s="17"/>
      <c r="L2" s="17"/>
      <c r="M2" s="18"/>
      <c r="N2" s="19"/>
    </row>
    <row r="3" ht="29.1" customHeight="1">
      <c r="A3" t="s" s="20">
        <v>3</v>
      </c>
      <c r="B3" s="21"/>
      <c r="C3" s="92">
        <f>'START HERE'!$C$3</f>
      </c>
      <c r="D3" s="23"/>
      <c r="E3" s="24"/>
      <c r="F3" s="25"/>
      <c r="G3" s="26"/>
      <c r="H3" s="27"/>
      <c r="I3" s="27"/>
      <c r="J3" s="27"/>
      <c r="K3" s="27"/>
      <c r="L3" s="27"/>
      <c r="M3" s="28"/>
      <c r="N3" s="29"/>
    </row>
    <row r="4" ht="36" customHeight="1">
      <c r="A4" t="s" s="30">
        <v>4</v>
      </c>
      <c r="B4" s="31"/>
      <c r="C4" s="32"/>
      <c r="D4" s="33"/>
      <c r="E4" s="34"/>
      <c r="F4" s="34"/>
      <c r="G4" s="26"/>
      <c r="H4" s="27"/>
      <c r="I4" s="27"/>
      <c r="J4" s="27"/>
      <c r="K4" s="27"/>
      <c r="L4" s="27"/>
      <c r="M4" s="28"/>
      <c r="N4" s="29"/>
    </row>
    <row r="5" ht="19.5" customHeight="1">
      <c r="A5" t="s" s="35">
        <f>HLOOKUP($A$4,'Auto Responses'!$D$2:$D$8,2,0)&amp;""</f>
        <v>5</v>
      </c>
      <c r="B5" s="36"/>
      <c r="C5" s="37"/>
      <c r="D5" s="38"/>
      <c r="E5" s="36"/>
      <c r="F5" s="36"/>
      <c r="G5" s="108"/>
      <c r="H5" s="27"/>
      <c r="I5" s="27"/>
      <c r="J5" s="27"/>
      <c r="K5" s="27"/>
      <c r="L5" s="27"/>
      <c r="M5" s="28"/>
      <c r="N5" s="29"/>
    </row>
    <row r="6" ht="19.5" customHeight="1">
      <c r="A6" t="s" s="40">
        <f>HLOOKUP($A$4,'Auto Responses'!$D$2:$D$8,3,0)&amp;""</f>
        <v>6</v>
      </c>
      <c r="B6" s="41"/>
      <c r="C6" s="42"/>
      <c r="D6" s="43"/>
      <c r="E6" s="41"/>
      <c r="F6" s="41"/>
      <c r="G6" s="108"/>
      <c r="H6" s="27"/>
      <c r="I6" s="27"/>
      <c r="J6" s="27"/>
      <c r="K6" s="27"/>
      <c r="L6" s="27"/>
      <c r="M6" s="28"/>
      <c r="N6" s="29"/>
    </row>
    <row r="7" ht="19.5" customHeight="1">
      <c r="A7" t="s" s="40">
        <f>HLOOKUP($A$4,'Auto Responses'!$D$2:$D$8,4,0)&amp;""</f>
        <v>7</v>
      </c>
      <c r="B7" s="41"/>
      <c r="C7" s="42"/>
      <c r="D7" s="43"/>
      <c r="E7" s="41"/>
      <c r="F7" s="41"/>
      <c r="G7" s="108"/>
      <c r="H7" s="27"/>
      <c r="I7" s="27"/>
      <c r="J7" s="27"/>
      <c r="K7" s="27"/>
      <c r="L7" s="27"/>
      <c r="M7" s="28"/>
      <c r="N7" s="29"/>
    </row>
    <row r="8" ht="19.5" customHeight="1">
      <c r="A8" t="s" s="40">
        <f>HLOOKUP($A$4,'Auto Responses'!$D$2:$D$8,5,0)&amp;""</f>
        <v>8</v>
      </c>
      <c r="B8" s="41"/>
      <c r="C8" s="42"/>
      <c r="D8" s="43"/>
      <c r="E8" s="41"/>
      <c r="F8" s="41"/>
      <c r="G8" s="108"/>
      <c r="H8" s="27"/>
      <c r="I8" s="27"/>
      <c r="J8" s="27"/>
      <c r="K8" s="27"/>
      <c r="L8" s="27"/>
      <c r="M8" s="28"/>
      <c r="N8" s="29"/>
    </row>
    <row r="9" ht="19.5" customHeight="1">
      <c r="A9" t="s" s="40">
        <f>HLOOKUP($A$4,'Auto Responses'!$D$2:$D$8,6,0)&amp;""</f>
        <v>9</v>
      </c>
      <c r="B9" s="41"/>
      <c r="C9" s="42"/>
      <c r="D9" s="43"/>
      <c r="E9" s="41"/>
      <c r="F9" s="41"/>
      <c r="G9" s="108"/>
      <c r="H9" s="27"/>
      <c r="I9" s="27"/>
      <c r="J9" s="27"/>
      <c r="K9" s="27"/>
      <c r="L9" s="27"/>
      <c r="M9" s="28"/>
      <c r="N9" s="29"/>
    </row>
    <row r="10" ht="19.5" customHeight="1">
      <c r="A10" t="s" s="45">
        <f>HLOOKUP($A$4,'Auto Responses'!$D$2:$D$8,7,0)&amp;""</f>
        <v>10</v>
      </c>
      <c r="B10" s="41"/>
      <c r="C10" s="42"/>
      <c r="D10" s="43"/>
      <c r="E10" s="41"/>
      <c r="F10" s="41"/>
      <c r="G10" s="108"/>
      <c r="H10" s="27"/>
      <c r="I10" s="27"/>
      <c r="J10" s="27"/>
      <c r="K10" s="27"/>
      <c r="L10" s="27"/>
      <c r="M10" s="28"/>
      <c r="N10" s="29"/>
    </row>
    <row r="11" ht="19.5" customHeight="1">
      <c r="A11" t="s" s="46">
        <f>HLOOKUP($A$4,'Auto Responses'!$D$2:$D$9,8,0)&amp;""</f>
        <v>11</v>
      </c>
      <c r="B11" s="47"/>
      <c r="C11" s="42"/>
      <c r="D11" s="49"/>
      <c r="E11" s="47"/>
      <c r="F11" s="47"/>
      <c r="G11" s="108"/>
      <c r="H11" s="27"/>
      <c r="I11" s="27"/>
      <c r="J11" s="27"/>
      <c r="K11" s="27"/>
      <c r="L11" s="27"/>
      <c r="M11" s="28"/>
      <c r="N11" s="29"/>
    </row>
    <row r="12" ht="36" customHeight="1">
      <c r="A12" t="s" s="30">
        <f>VLOOKUP(LEFT($A13,4),'Auto Responses'!$N$4:$O$38,2,0)&amp;""</f>
        <v>12</v>
      </c>
      <c r="B12" s="31"/>
      <c r="C12" t="s" s="97">
        <v>41</v>
      </c>
      <c r="D12" s="32"/>
      <c r="E12" s="34"/>
      <c r="F12" s="34"/>
      <c r="G12" s="26"/>
      <c r="H12" s="27"/>
      <c r="I12" s="27"/>
      <c r="J12" s="27"/>
      <c r="K12" s="27"/>
      <c r="L12" s="27"/>
      <c r="M12" s="28"/>
      <c r="N12" s="29"/>
    </row>
    <row r="13" ht="22.35" customHeight="1">
      <c r="A13" t="s" s="52">
        <v>13</v>
      </c>
      <c r="B13" t="s" s="53">
        <f>VLOOKUP($A13,'Questions'!$A$2:$X$333,2,0)&amp;""</f>
        <v>14</v>
      </c>
      <c r="C13" t="s" s="54">
        <f>VLOOKUP($A13,'START HERE'!$A$13:$C$21,3,0)&amp;""</f>
        <v>94</v>
      </c>
      <c r="D13" s="55"/>
      <c r="E13" s="55"/>
      <c r="F13" s="25"/>
      <c r="G13" s="26"/>
      <c r="H13" s="27"/>
      <c r="I13" s="27"/>
      <c r="J13" s="27"/>
      <c r="K13" s="27"/>
      <c r="L13" s="27"/>
      <c r="M13" s="28"/>
      <c r="N13" s="29"/>
    </row>
    <row r="14" ht="22.35" customHeight="1">
      <c r="A14" t="s" s="52">
        <v>16</v>
      </c>
      <c r="B14" t="s" s="53">
        <f>VLOOKUP($A14,'Questions'!$A$2:$X$333,2,0)&amp;""</f>
        <v>17</v>
      </c>
      <c r="C14" t="s" s="54">
        <f>VLOOKUP($A14,'START HERE'!$A$13:$C$21,3,0)&amp;""</f>
        <v>95</v>
      </c>
      <c r="D14" s="55"/>
      <c r="E14" s="55"/>
      <c r="F14" s="25"/>
      <c r="G14" s="26"/>
      <c r="H14" s="27"/>
      <c r="I14" s="27"/>
      <c r="J14" s="27"/>
      <c r="K14" s="27"/>
      <c r="L14" s="27"/>
      <c r="M14" s="28"/>
      <c r="N14" s="29"/>
    </row>
    <row r="15" ht="22.35" customHeight="1">
      <c r="A15" t="s" s="52">
        <v>19</v>
      </c>
      <c r="B15" t="s" s="53">
        <f>VLOOKUP($A15,'Questions'!$A$2:$X$333,2,0)&amp;""</f>
        <v>20</v>
      </c>
      <c r="C15" t="s" s="54">
        <f>VLOOKUP($A15,'START HERE'!$A$13:$C$21,3,0)&amp;""</f>
        <v>96</v>
      </c>
      <c r="D15" s="55"/>
      <c r="E15" s="55"/>
      <c r="F15" s="25"/>
      <c r="G15" s="26"/>
      <c r="H15" s="27"/>
      <c r="I15" s="27"/>
      <c r="J15" s="27"/>
      <c r="K15" s="27"/>
      <c r="L15" s="27"/>
      <c r="M15" s="28"/>
      <c r="N15" s="29"/>
    </row>
    <row r="16" ht="22.35" customHeight="1">
      <c r="A16" t="s" s="52">
        <v>34</v>
      </c>
      <c r="B16" t="s" s="53">
        <f>VLOOKUP($A16,'Questions'!$A$2:$X$333,2,0)&amp;""</f>
        <v>35</v>
      </c>
      <c r="C16" t="s" s="54">
        <f>VLOOKUP($A16,'START HERE'!$A$13:$C$21,3,0)&amp;""</f>
        <v>101</v>
      </c>
      <c r="D16" s="55"/>
      <c r="E16" s="55"/>
      <c r="F16" s="98"/>
      <c r="G16" s="26"/>
      <c r="H16" s="27"/>
      <c r="I16" s="27"/>
      <c r="J16" s="27"/>
      <c r="K16" s="27"/>
      <c r="L16" s="27"/>
      <c r="M16" s="28"/>
      <c r="N16" s="29"/>
    </row>
    <row r="17" ht="37.35" customHeight="1">
      <c r="A17" t="s" s="30">
        <f>VLOOKUP(LEFT($A18,4),'Auto Responses'!$N$4:$O$38,2,0)&amp;""</f>
        <v>65</v>
      </c>
      <c r="B17" s="31"/>
      <c r="C17" t="s" s="59">
        <v>41</v>
      </c>
      <c r="D17" s="32"/>
      <c r="E17" t="s" s="60">
        <v>43</v>
      </c>
      <c r="F17" t="s" s="74">
        <v>44</v>
      </c>
      <c r="G17" s="62"/>
      <c r="H17" s="27"/>
      <c r="I17" s="27"/>
      <c r="J17" s="27"/>
      <c r="K17" s="27"/>
      <c r="L17" s="27"/>
      <c r="M17" s="28"/>
      <c r="N17" s="29"/>
    </row>
    <row r="18" ht="38.25" customHeight="1">
      <c r="A18" t="s" s="52">
        <v>66</v>
      </c>
      <c r="B18" t="s" s="53">
        <f>VLOOKUP($A18,'Questions'!$A$2:$X$333,2,0)</f>
        <v>67</v>
      </c>
      <c r="C18" t="s" s="113">
        <f>VLOOKUP($A18,'START HERE'!$A$23:$F$36,3,0)&amp;""</f>
        <v>249</v>
      </c>
      <c r="D18" t="s" s="64">
        <f>VLOOKUP($A18,'START HERE'!$A$23:$F$36,4,0)&amp;""</f>
        <v>68</v>
      </c>
      <c r="E18" t="s" s="65">
        <f>IF($C18="Yes",VLOOKUP($A18,'Questions'!$A$2:$X$333,17,0)&amp;"",IF($C18="No",VLOOKUP($A18,'Questions'!$A$2:$X$333,16,0)&amp;"",VLOOKUP($A18,'Questions'!$A$2:$X$333,15,0)&amp;""))</f>
        <v>69</v>
      </c>
      <c r="F18" t="s" s="72">
        <f>VLOOKUP($A18,'Institution Evaluation'!$A$56:$F$346,6,0)&amp;""</f>
      </c>
      <c r="G18" t="s" s="73">
        <v>64</v>
      </c>
      <c r="H18" s="27"/>
      <c r="I18" s="27"/>
      <c r="J18" s="27"/>
      <c r="K18" s="27"/>
      <c r="L18" s="27"/>
      <c r="M18" s="28"/>
      <c r="N18" s="29"/>
    </row>
    <row r="19" ht="37.35" customHeight="1">
      <c r="A19" t="s" s="30">
        <f>VLOOKUP(LEFT($A20,4),'Auto Responses'!$N$4:$O$38,2,0)&amp;""</f>
        <v>250</v>
      </c>
      <c r="B19" s="31"/>
      <c r="C19" t="s" s="59">
        <v>41</v>
      </c>
      <c r="D19" t="s" s="59">
        <v>42</v>
      </c>
      <c r="E19" t="s" s="60">
        <v>43</v>
      </c>
      <c r="F19" t="s" s="74">
        <v>44</v>
      </c>
      <c r="G19" s="62"/>
      <c r="H19" s="27"/>
      <c r="I19" s="27"/>
      <c r="J19" s="27"/>
      <c r="K19" s="27"/>
      <c r="L19" s="27"/>
      <c r="M19" s="28"/>
      <c r="N19" s="29"/>
    </row>
    <row r="20" ht="97.5" customHeight="1">
      <c r="A20" t="s" s="52">
        <v>251</v>
      </c>
      <c r="B20" t="s" s="53">
        <f>VLOOKUP($A20,'Questions'!$A$2:$X$333,2,0)</f>
        <v>252</v>
      </c>
      <c r="C20" t="s" s="63">
        <v>59</v>
      </c>
      <c r="D20" t="s" s="64">
        <v>253</v>
      </c>
      <c r="E20" t="s" s="65">
        <f>IF($C$18="No",'Auto Responses'!$A$3,IF($C20="Yes",VLOOKUP($A20,'Questions'!$A$2:$X$333,17,0)&amp;"",IF($C20="No",VLOOKUP($A20,'Questions'!$A$2:$X$333,16,0)&amp;"",VLOOKUP($A20,'Questions'!$A$2:$X$333,15,0)&amp;"")))</f>
        <v>254</v>
      </c>
      <c r="F20" t="s" s="66">
        <f>VLOOKUP($A20,'Institution Evaluation'!$A$56:$F$346,6,0)&amp;""</f>
      </c>
      <c r="G20" s="62"/>
      <c r="H20" s="27"/>
      <c r="I20" s="27"/>
      <c r="J20" s="27"/>
      <c r="K20" s="27"/>
      <c r="L20" s="27"/>
      <c r="M20" s="28"/>
      <c r="N20" s="29"/>
    </row>
    <row r="21" ht="45.75" customHeight="1">
      <c r="A21" t="s" s="52">
        <v>255</v>
      </c>
      <c r="B21" t="s" s="53">
        <f>VLOOKUP($A21,'Questions'!$A$2:$X$333,2,0)</f>
        <v>256</v>
      </c>
      <c r="C21" t="s" s="63">
        <v>59</v>
      </c>
      <c r="D21" t="s" s="64">
        <v>257</v>
      </c>
      <c r="E21" t="s" s="65">
        <f>IF($C$18="No",'Auto Responses'!$A$3,IF($C21="Yes",VLOOKUP($A21,'Questions'!$A$2:$X$333,17,0)&amp;"",IF($C21="No",VLOOKUP($A21,'Questions'!$A$2:$X$333,16,0)&amp;"",VLOOKUP($A21,'Questions'!$A$2:$X$333,15,0)&amp;"")))</f>
        <v>258</v>
      </c>
      <c r="F21" t="s" s="66">
        <f>VLOOKUP($A21,'Institution Evaluation'!$A$56:$F$346,6,0)&amp;""</f>
      </c>
      <c r="G21" s="62"/>
      <c r="H21" s="27"/>
      <c r="I21" s="27"/>
      <c r="J21" s="27"/>
      <c r="K21" s="27"/>
      <c r="L21" s="27"/>
      <c r="M21" s="28"/>
      <c r="N21" s="29"/>
    </row>
    <row r="22" ht="48" customHeight="1">
      <c r="A22" t="s" s="52">
        <v>259</v>
      </c>
      <c r="B22" t="s" s="53">
        <f>VLOOKUP($A22,'Questions'!$A$2:$X$333,2,0)</f>
        <v>260</v>
      </c>
      <c r="C22" t="s" s="63">
        <v>59</v>
      </c>
      <c r="D22" t="s" s="64">
        <v>261</v>
      </c>
      <c r="E22" t="s" s="65">
        <f>IF($C$18="No",'Auto Responses'!$A$3,IF($C22="Yes",VLOOKUP($A22,'Questions'!$A$2:$X$333,17,0)&amp;"",IF($C22="No",VLOOKUP($A22,'Questions'!$A$2:$X$333,16,0)&amp;"",VLOOKUP($A22,'Questions'!$A$2:$X$333,15,0)&amp;"")))</f>
        <v>262</v>
      </c>
      <c r="F22" t="s" s="66">
        <f>VLOOKUP($A22,'Institution Evaluation'!$A$56:$F$346,6,0)&amp;""</f>
      </c>
      <c r="G22" s="62"/>
      <c r="H22" s="27"/>
      <c r="I22" s="27"/>
      <c r="J22" s="27"/>
      <c r="K22" s="27"/>
      <c r="L22" s="27"/>
      <c r="M22" s="28"/>
      <c r="N22" s="29"/>
    </row>
    <row r="23" ht="72" customHeight="1">
      <c r="A23" t="s" s="52">
        <v>263</v>
      </c>
      <c r="B23" t="s" s="53">
        <f>VLOOKUP($A23,'Questions'!$A$2:$X$333,2,0)</f>
        <v>264</v>
      </c>
      <c r="C23" t="s" s="63">
        <v>59</v>
      </c>
      <c r="D23" t="s" s="64">
        <v>265</v>
      </c>
      <c r="E23" t="s" s="65">
        <f>IF($C$18="No",'Auto Responses'!$A$3,IF($C23="Yes",VLOOKUP($A23,'Questions'!$A$2:$X$333,17,0)&amp;"",IF($C23="No",VLOOKUP($A23,'Questions'!$A$2:$X$333,16,0)&amp;"",VLOOKUP($A23,'Questions'!$A$2:$X$333,15,0)&amp;"")))</f>
      </c>
      <c r="F23" t="s" s="66">
        <f>VLOOKUP($A23,'Institution Evaluation'!$A$56:$F$346,6,0)&amp;""</f>
      </c>
      <c r="G23" s="62"/>
      <c r="H23" s="27"/>
      <c r="I23" s="27"/>
      <c r="J23" s="27"/>
      <c r="K23" s="27"/>
      <c r="L23" s="27"/>
      <c r="M23" s="28"/>
      <c r="N23" s="29"/>
    </row>
    <row r="24" ht="73.5" customHeight="1">
      <c r="A24" t="s" s="52">
        <v>266</v>
      </c>
      <c r="B24" t="s" s="53">
        <f>VLOOKUP($A24,'Questions'!$A$2:$X$333,2,0)</f>
        <v>267</v>
      </c>
      <c r="C24" t="s" s="63">
        <v>59</v>
      </c>
      <c r="D24" t="s" s="64">
        <v>268</v>
      </c>
      <c r="E24" t="s" s="65">
        <f>IF($C$18="No",'Auto Responses'!$A$3,IF($C24="Yes",VLOOKUP($A24,'Questions'!$A$2:$X$333,17,0)&amp;"",IF($C24="No",VLOOKUP($A24,'Questions'!$A$2:$X$333,16,0)&amp;"",VLOOKUP($A24,'Questions'!$A$2:$X$333,15,0)&amp;"")))</f>
        <v>269</v>
      </c>
      <c r="F24" t="s" s="66">
        <f>VLOOKUP($A24,'Institution Evaluation'!$A$56:$F$346,6,0)&amp;""</f>
      </c>
      <c r="G24" s="62"/>
      <c r="H24" s="27"/>
      <c r="I24" s="27"/>
      <c r="J24" s="27"/>
      <c r="K24" s="27"/>
      <c r="L24" s="27"/>
      <c r="M24" s="28"/>
      <c r="N24" s="29"/>
    </row>
    <row r="25" ht="57.75" customHeight="1">
      <c r="A25" t="s" s="52">
        <v>270</v>
      </c>
      <c r="B25" t="s" s="53">
        <f>VLOOKUP($A25,'Questions'!$A$2:$X$333,2,0)</f>
        <v>271</v>
      </c>
      <c r="C25" t="s" s="63">
        <v>59</v>
      </c>
      <c r="D25" s="69"/>
      <c r="E25" t="s" s="65">
        <f>IF($C$18="No",'Auto Responses'!$A$3,IF($C25="Yes",VLOOKUP($A25,'Questions'!$A$2:$X$333,17,0)&amp;"",IF($C25="No",VLOOKUP($A25,'Questions'!$A$2:$X$333,16,0)&amp;"",VLOOKUP($A25,'Questions'!$A$2:$X$333,15,0)&amp;"")))</f>
        <v>272</v>
      </c>
      <c r="F25" t="s" s="66">
        <f>VLOOKUP($A25,'Institution Evaluation'!$A$56:$F$346,6,0)&amp;""</f>
      </c>
      <c r="G25" s="62"/>
      <c r="H25" s="27"/>
      <c r="I25" s="27"/>
      <c r="J25" s="27"/>
      <c r="K25" s="27"/>
      <c r="L25" s="27"/>
      <c r="M25" s="28"/>
      <c r="N25" s="29"/>
    </row>
    <row r="26" ht="38.25" customHeight="1">
      <c r="A26" t="s" s="52">
        <v>273</v>
      </c>
      <c r="B26" t="s" s="53">
        <f>VLOOKUP($A26,'Questions'!$A$2:$X$333,2,0)</f>
        <v>274</v>
      </c>
      <c r="C26" t="s" s="63">
        <v>59</v>
      </c>
      <c r="D26" s="69"/>
      <c r="E26" t="s" s="65">
        <f>IF($C$18="No",'Auto Responses'!$A$3,IF($C26="Yes",VLOOKUP($A26,'Questions'!$A$2:$X$333,17,0)&amp;"",IF($C26="No",VLOOKUP($A26,'Questions'!$A$2:$X$333,16,0)&amp;"",VLOOKUP($A26,'Questions'!$A$2:$X$333,15,0)&amp;"")))</f>
      </c>
      <c r="F26" t="s" s="66">
        <f>VLOOKUP($A26,'Institution Evaluation'!$A$56:$F$346,6,0)&amp;""</f>
      </c>
      <c r="G26" s="62"/>
      <c r="H26" s="27"/>
      <c r="I26" s="27"/>
      <c r="J26" s="27"/>
      <c r="K26" s="27"/>
      <c r="L26" s="27"/>
      <c r="M26" s="28"/>
      <c r="N26" s="29"/>
    </row>
    <row r="27" ht="38.25" customHeight="1">
      <c r="A27" t="s" s="52">
        <v>275</v>
      </c>
      <c r="B27" t="s" s="53">
        <f>VLOOKUP($A27,'Questions'!$A$2:$X$333,2,0)</f>
        <v>276</v>
      </c>
      <c r="C27" t="s" s="63">
        <v>59</v>
      </c>
      <c r="D27" t="s" s="64">
        <v>277</v>
      </c>
      <c r="E27" t="s" s="65">
        <f>IF($C$18="No",'Auto Responses'!$A$3,IF($C27="Yes",VLOOKUP($A27,'Questions'!$A$2:$X$333,17,0)&amp;"",IF($C27="No",VLOOKUP($A27,'Questions'!$A$2:$X$333,16,0)&amp;"",VLOOKUP($A27,'Questions'!$A$2:$X$333,15,0)&amp;"")))</f>
      </c>
      <c r="F27" t="s" s="66">
        <f>VLOOKUP($A27,'Institution Evaluation'!$A$56:$F$346,6,0)&amp;""</f>
      </c>
      <c r="G27" s="62"/>
      <c r="H27" s="27"/>
      <c r="I27" s="27"/>
      <c r="J27" s="27"/>
      <c r="K27" s="27"/>
      <c r="L27" s="27"/>
      <c r="M27" s="28"/>
      <c r="N27" s="29"/>
    </row>
    <row r="28" ht="69.75" customHeight="1">
      <c r="A28" t="s" s="52">
        <v>278</v>
      </c>
      <c r="B28" t="s" s="53">
        <f>VLOOKUP($A28,'Questions'!$A$2:$X$333,2,0)</f>
        <v>279</v>
      </c>
      <c r="C28" t="s" s="63">
        <v>59</v>
      </c>
      <c r="D28" t="s" s="64">
        <v>280</v>
      </c>
      <c r="E28" t="s" s="65">
        <f>IF($C$18="No",'Auto Responses'!$A$3,IF($C28="Yes",VLOOKUP($A28,'Questions'!$A$2:$X$333,17,0)&amp;"",IF($C28="No",VLOOKUP($A28,'Questions'!$A$2:$X$333,16,0)&amp;"",VLOOKUP($A28,'Questions'!$A$2:$X$333,15,0)&amp;"")))</f>
        <v>281</v>
      </c>
      <c r="F28" t="s" s="66">
        <f>VLOOKUP($A28,'Institution Evaluation'!$A$56:$F$346,6,0)&amp;""</f>
      </c>
      <c r="G28" s="62"/>
      <c r="H28" s="27"/>
      <c r="I28" s="27"/>
      <c r="J28" s="27"/>
      <c r="K28" s="27"/>
      <c r="L28" s="27"/>
      <c r="M28" s="28"/>
      <c r="N28" s="29"/>
    </row>
    <row r="29" ht="104.25" customHeight="1">
      <c r="A29" t="s" s="52">
        <v>282</v>
      </c>
      <c r="B29" t="s" s="53">
        <f>VLOOKUP($A29,'Questions'!$A$2:$X$333,2,0)</f>
        <v>283</v>
      </c>
      <c r="C29" s="114"/>
      <c r="D29" s="71"/>
      <c r="E29" t="s" s="65">
        <f>IF($C$18="No",'Auto Responses'!$A$3,IF($C29="Yes",VLOOKUP($A29,'Questions'!$A$2:$X$333,17,0)&amp;"",IF($C29="No",VLOOKUP($A29,'Questions'!$A$2:$X$333,16,0)&amp;"",VLOOKUP($A29,'Questions'!$A$2:$X$333,15,0)&amp;"")))</f>
        <v>284</v>
      </c>
      <c r="F29" t="s" s="66">
        <f>VLOOKUP($A29,'Institution Evaluation'!$A$56:$F$346,6,0)&amp;""</f>
      </c>
      <c r="G29" s="62"/>
      <c r="H29" s="27"/>
      <c r="I29" s="27"/>
      <c r="J29" s="27"/>
      <c r="K29" s="27"/>
      <c r="L29" s="27"/>
      <c r="M29" s="28"/>
      <c r="N29" s="29"/>
    </row>
    <row r="30" ht="48" customHeight="1">
      <c r="A30" t="s" s="52">
        <v>285</v>
      </c>
      <c r="B30" t="s" s="53">
        <f>VLOOKUP($A30,'Questions'!$A$2:$X$333,2,0)</f>
        <v>286</v>
      </c>
      <c r="C30" s="115"/>
      <c r="D30" s="69"/>
      <c r="E30" t="s" s="65">
        <f>IF($C$18="No",'Auto Responses'!$A$3,IF($C30="Yes",VLOOKUP($A30,'Questions'!$A$2:$X$333,17,0)&amp;"",IF($C30="No",VLOOKUP($A30,'Questions'!$A$2:$X$333,16,0)&amp;"",VLOOKUP($A30,'Questions'!$A$2:$X$333,15,0)&amp;"")))</f>
        <v>287</v>
      </c>
      <c r="F30" t="s" s="66">
        <f>VLOOKUP($A30,'Institution Evaluation'!$A$56:$F$346,6,0)&amp;""</f>
      </c>
      <c r="G30" s="62"/>
      <c r="H30" s="27"/>
      <c r="I30" s="27"/>
      <c r="J30" s="27"/>
      <c r="K30" s="27"/>
      <c r="L30" s="27"/>
      <c r="M30" s="28"/>
      <c r="N30" s="29"/>
    </row>
    <row r="31" ht="55.5" customHeight="1">
      <c r="A31" t="s" s="52">
        <v>288</v>
      </c>
      <c r="B31" t="s" s="53">
        <f>VLOOKUP($A31,'Questions'!$A$2:$X$333,2,0)</f>
        <v>289</v>
      </c>
      <c r="C31" s="115"/>
      <c r="D31" s="69"/>
      <c r="E31" t="s" s="65">
        <f>IF($C$18="No",'Auto Responses'!$A$3,IF($C31="Yes",VLOOKUP($A31,'Questions'!$A$2:$X$333,17,0)&amp;"",IF($C31="No",VLOOKUP($A31,'Questions'!$A$2:$X$333,16,0)&amp;"",VLOOKUP($A31,'Questions'!$A$2:$X$333,15,0)&amp;"")))</f>
      </c>
      <c r="F31" t="s" s="66">
        <f>VLOOKUP($A31,'Institution Evaluation'!$A$56:$F$346,6,0)&amp;""</f>
      </c>
      <c r="G31" s="62"/>
      <c r="H31" s="27"/>
      <c r="I31" s="27"/>
      <c r="J31" s="27"/>
      <c r="K31" s="27"/>
      <c r="L31" s="27"/>
      <c r="M31" s="28"/>
      <c r="N31" s="29"/>
    </row>
    <row r="32" ht="51.75" customHeight="1">
      <c r="A32" t="s" s="52">
        <v>290</v>
      </c>
      <c r="B32" t="s" s="53">
        <f>VLOOKUP($A32,'Questions'!$A$2:$X$333,2,0)</f>
        <v>291</v>
      </c>
      <c r="C32" s="115"/>
      <c r="D32" s="69"/>
      <c r="E32" t="s" s="65">
        <f>IF($C$18="No",'Auto Responses'!$A$3,IF($C32="Yes",VLOOKUP($A32,'Questions'!$A$2:$X$333,17,0)&amp;"",IF($C32="No",VLOOKUP($A32,'Questions'!$A$2:$X$333,16,0)&amp;"",VLOOKUP($A32,'Questions'!$A$2:$X$333,15,0)&amp;"")))</f>
      </c>
      <c r="F32" t="s" s="66">
        <f>VLOOKUP($A32,'Institution Evaluation'!$A$56:$F$346,6,0)&amp;""</f>
      </c>
      <c r="G32" s="62"/>
      <c r="H32" s="27"/>
      <c r="I32" s="27"/>
      <c r="J32" s="27"/>
      <c r="K32" s="27"/>
      <c r="L32" s="27"/>
      <c r="M32" s="28"/>
      <c r="N32" s="29"/>
    </row>
    <row r="33" ht="60" customHeight="1">
      <c r="A33" t="s" s="52">
        <v>292</v>
      </c>
      <c r="B33" t="s" s="53">
        <f>VLOOKUP($A33,'Questions'!$A$2:$X$333,2,0)</f>
        <v>293</v>
      </c>
      <c r="C33" s="115"/>
      <c r="D33" s="69"/>
      <c r="E33" t="s" s="65">
        <f>IF($C$18="No",'Auto Responses'!$A$3,IF($C33="Yes",VLOOKUP($A33,'Questions'!$A$2:$X$333,17,0)&amp;"",IF($C33="No",VLOOKUP($A33,'Questions'!$A$2:$X$333,16,0)&amp;"",VLOOKUP($A33,'Questions'!$A$2:$X$333,15,0)&amp;"")))</f>
      </c>
      <c r="F33" t="s" s="66">
        <f>VLOOKUP($A33,'Institution Evaluation'!$A$56:$F$346,6,0)&amp;""</f>
      </c>
      <c r="G33" s="62"/>
      <c r="H33" s="27"/>
      <c r="I33" s="27"/>
      <c r="J33" s="27"/>
      <c r="K33" s="27"/>
      <c r="L33" s="27"/>
      <c r="M33" s="28"/>
      <c r="N33" s="29"/>
    </row>
    <row r="34" ht="75" customHeight="1">
      <c r="A34" t="s" s="52">
        <v>294</v>
      </c>
      <c r="B34" t="s" s="53">
        <f>VLOOKUP($A34,'Questions'!$A$2:$X$333,2,0)</f>
        <v>295</v>
      </c>
      <c r="C34" s="115"/>
      <c r="D34" s="69"/>
      <c r="E34" t="s" s="65">
        <f>IF($C$18="No",'Auto Responses'!$A$3,IF($C34="Yes",VLOOKUP($A34,'Questions'!$A$2:$X$333,17,0)&amp;"",IF($C34="No",VLOOKUP($A34,'Questions'!$A$2:$X$333,16,0)&amp;"",VLOOKUP($A34,'Questions'!$A$2:$X$333,15,0)&amp;"")))</f>
        <v>296</v>
      </c>
      <c r="F34" t="s" s="66">
        <f>VLOOKUP($A34,'Institution Evaluation'!$A$56:$F$346,6,0)&amp;""</f>
      </c>
      <c r="G34" s="62"/>
      <c r="H34" s="27"/>
      <c r="I34" s="27"/>
      <c r="J34" s="27"/>
      <c r="K34" s="27"/>
      <c r="L34" s="27"/>
      <c r="M34" s="28"/>
      <c r="N34" s="29"/>
    </row>
    <row r="35" ht="70.5" customHeight="1">
      <c r="A35" t="s" s="52">
        <v>297</v>
      </c>
      <c r="B35" t="s" s="53">
        <f>VLOOKUP($A35,'Questions'!$A$2:$X$333,2,0)</f>
        <v>298</v>
      </c>
      <c r="C35" s="115"/>
      <c r="D35" s="69"/>
      <c r="E35" t="s" s="65">
        <f>IF($C$18="No",'Auto Responses'!$A$3,IF($C35="Yes",VLOOKUP($A35,'Questions'!$A$2:$X$333,17,0)&amp;"",IF($C35="No",VLOOKUP($A35,'Questions'!$A$2:$X$333,16,0)&amp;"",VLOOKUP($A35,'Questions'!$A$2:$X$333,15,0)&amp;"")))</f>
      </c>
      <c r="F35" t="s" s="66">
        <f>VLOOKUP($A35,'Institution Evaluation'!$A$56:$F$346,6,0)&amp;""</f>
      </c>
      <c r="G35" s="62"/>
      <c r="H35" s="27"/>
      <c r="I35" s="27"/>
      <c r="J35" s="27"/>
      <c r="K35" s="27"/>
      <c r="L35" s="27"/>
      <c r="M35" s="28"/>
      <c r="N35" s="29"/>
    </row>
    <row r="36" ht="57.75" customHeight="1">
      <c r="A36" t="s" s="52">
        <v>299</v>
      </c>
      <c r="B36" t="s" s="53">
        <f>VLOOKUP($A36,'Questions'!$A$2:$X$333,2,0)</f>
        <v>300</v>
      </c>
      <c r="C36" s="115"/>
      <c r="D36" s="69"/>
      <c r="E36" t="s" s="65">
        <f>IF($C$18="No",'Auto Responses'!$A$3,IF($C$20="No",'Auto Responses'!$A$28,IF($C36="Yes",VLOOKUP($A36,'Questions'!$A$2:$X$333,17,0)&amp;"",IF($C36="No",VLOOKUP($A36,'Questions'!$A$2:$X$333,16,0)&amp;"",VLOOKUP($A36,'Questions'!$A$2:$X$333,15,0)&amp;""))))</f>
        <v>301</v>
      </c>
      <c r="F36" t="s" s="66">
        <f>VLOOKUP($A36,'Institution Evaluation'!$A$56:$F$346,6,0)&amp;""</f>
      </c>
      <c r="G36" s="62"/>
      <c r="H36" s="27"/>
      <c r="I36" s="27"/>
      <c r="J36" s="27"/>
      <c r="K36" s="27"/>
      <c r="L36" s="27"/>
      <c r="M36" s="28"/>
      <c r="N36" s="29"/>
    </row>
    <row r="37" ht="99" customHeight="1">
      <c r="A37" t="s" s="52">
        <v>302</v>
      </c>
      <c r="B37" t="s" s="53">
        <f>VLOOKUP($A37,'Questions'!$A$2:$X$333,2,0)</f>
        <v>303</v>
      </c>
      <c r="C37" t="s" s="63">
        <v>59</v>
      </c>
      <c r="D37" t="s" s="64">
        <v>304</v>
      </c>
      <c r="E37" t="s" s="65">
        <f>IF($C$18="No",'Auto Responses'!$A$3,IF($C37="Yes",VLOOKUP($A37,'Questions'!$A$2:$X$333,17,0)&amp;"",IF($C37="No",VLOOKUP($A37,'Questions'!$A$2:$X$333,16,0)&amp;"",VLOOKUP($A37,'Questions'!$A$2:$X$333,15,0)&amp;"")))</f>
        <v>305</v>
      </c>
      <c r="F37" t="s" s="72">
        <f>VLOOKUP($A37,'Institution Evaluation'!$A$56:$F$346,6,0)&amp;""</f>
      </c>
      <c r="G37" t="s" s="73">
        <v>64</v>
      </c>
      <c r="H37" s="27"/>
      <c r="I37" s="27"/>
      <c r="J37" s="27"/>
      <c r="K37" s="27"/>
      <c r="L37" s="27"/>
      <c r="M37" s="28"/>
      <c r="N37" s="29"/>
    </row>
    <row r="38" ht="37.35" customHeight="1">
      <c r="A38" t="s" s="30">
        <f>VLOOKUP(LEFT($A39,4),'Auto Responses'!$N$4:$O$38,2,0)&amp;""</f>
        <v>306</v>
      </c>
      <c r="B38" s="31"/>
      <c r="C38" t="s" s="59">
        <v>41</v>
      </c>
      <c r="D38" t="s" s="59">
        <v>42</v>
      </c>
      <c r="E38" t="s" s="60">
        <v>43</v>
      </c>
      <c r="F38" t="s" s="74">
        <v>44</v>
      </c>
      <c r="G38" s="62"/>
      <c r="H38" s="27"/>
      <c r="I38" s="27"/>
      <c r="J38" s="27"/>
      <c r="K38" s="27"/>
      <c r="L38" s="27"/>
      <c r="M38" s="28"/>
      <c r="N38" s="29"/>
    </row>
    <row r="39" ht="72" customHeight="1">
      <c r="A39" t="s" s="52">
        <v>307</v>
      </c>
      <c r="B39" t="s" s="53">
        <f>VLOOKUP($A39,'Questions'!$A$2:$X$333,2,0)</f>
        <v>308</v>
      </c>
      <c r="C39" t="s" s="63">
        <v>59</v>
      </c>
      <c r="D39" s="69"/>
      <c r="E39" t="s" s="65">
        <f>IF($C$18="No",'Auto Responses'!$A$3,IF($C39="Yes",VLOOKUP($A39,'Questions'!$A$2:$X$333,17,0)&amp;"",IF($C39="No",VLOOKUP($A39,'Questions'!$A$2:$X$333,16,0)&amp;"",VLOOKUP($A39,'Questions'!$A$2:$X$333,15,0)&amp;"")))</f>
      </c>
      <c r="F39" t="s" s="66">
        <f>VLOOKUP($A39,'Institution Evaluation'!$A$56:$F$346,6,0)&amp;""</f>
      </c>
      <c r="G39" s="62"/>
      <c r="H39" s="27"/>
      <c r="I39" s="27"/>
      <c r="J39" s="27"/>
      <c r="K39" s="27"/>
      <c r="L39" s="27"/>
      <c r="M39" s="28"/>
      <c r="N39" s="29"/>
    </row>
    <row r="40" ht="61.5" customHeight="1">
      <c r="A40" t="s" s="52">
        <v>309</v>
      </c>
      <c r="B40" t="s" s="53">
        <f>VLOOKUP($A40,'Questions'!$A$2:$X$333,2,0)</f>
        <v>310</v>
      </c>
      <c r="C40" t="s" s="63">
        <v>59</v>
      </c>
      <c r="D40" t="s" s="64">
        <v>311</v>
      </c>
      <c r="E40" t="s" s="65">
        <f>IF($C$18="No",'Auto Responses'!$A$3,IF($C40="Yes",VLOOKUP($A40,'Questions'!$A$2:$X$333,17,0)&amp;"",IF($C40="No",VLOOKUP($A40,'Questions'!$A$2:$X$333,16,0)&amp;"",VLOOKUP($A40,'Questions'!$A$2:$X$333,15,0)&amp;"")))</f>
        <v>312</v>
      </c>
      <c r="F40" t="s" s="66">
        <f>VLOOKUP($A40,'Institution Evaluation'!$A$56:$F$346,6,0)&amp;""</f>
      </c>
      <c r="G40" s="62"/>
      <c r="H40" s="27"/>
      <c r="I40" s="27"/>
      <c r="J40" s="27"/>
      <c r="K40" s="27"/>
      <c r="L40" s="27"/>
      <c r="M40" s="28"/>
      <c r="N40" s="29"/>
    </row>
    <row r="41" ht="52.5" customHeight="1">
      <c r="A41" t="s" s="52">
        <v>313</v>
      </c>
      <c r="B41" t="s" s="53">
        <f>VLOOKUP($A41,'Questions'!$A$2:$X$333,2,0)</f>
        <v>314</v>
      </c>
      <c r="C41" t="s" s="63">
        <v>59</v>
      </c>
      <c r="D41" t="s" s="64">
        <v>315</v>
      </c>
      <c r="E41" t="s" s="65">
        <f>IF($C$18="No",'Auto Responses'!$A$3,IF($C41="Yes",VLOOKUP($A41,'Questions'!$A$2:$X$333,17,0)&amp;"",IF($C41="No",VLOOKUP($A41,'Questions'!$A$2:$X$333,16,0)&amp;"",VLOOKUP($A41,'Questions'!$A$2:$X$333,15,0)&amp;"")))</f>
        <v>316</v>
      </c>
      <c r="F41" t="s" s="66">
        <f>VLOOKUP($A41,'Institution Evaluation'!$A$56:$F$346,6,0)&amp;""</f>
      </c>
      <c r="G41" s="62"/>
      <c r="H41" s="27"/>
      <c r="I41" s="27"/>
      <c r="J41" s="27"/>
      <c r="K41" s="27"/>
      <c r="L41" s="27"/>
      <c r="M41" s="28"/>
      <c r="N41" s="29"/>
    </row>
    <row r="42" ht="51.75" customHeight="1">
      <c r="A42" t="s" s="52">
        <v>317</v>
      </c>
      <c r="B42" t="s" s="53">
        <f>VLOOKUP($A42,'Questions'!$A$2:$X$333,2,0)</f>
        <v>318</v>
      </c>
      <c r="C42" s="115"/>
      <c r="D42" s="69"/>
      <c r="E42" t="s" s="65">
        <f>IF($C$18="No",'Auto Responses'!$A$3,IF($C42="Yes",VLOOKUP($A42,'Questions'!$A$2:$X$333,17,0)&amp;"",IF($C42="No",VLOOKUP($A42,'Questions'!$A$2:$X$333,16,0)&amp;"",VLOOKUP($A42,'Questions'!$A$2:$X$333,15,0)&amp;"")))</f>
      </c>
      <c r="F42" t="s" s="66">
        <f>VLOOKUP($A42,'Institution Evaluation'!$A$56:$F$346,6,0)&amp;""</f>
      </c>
      <c r="G42" s="62"/>
      <c r="H42" s="27"/>
      <c r="I42" s="27"/>
      <c r="J42" s="27"/>
      <c r="K42" s="27"/>
      <c r="L42" s="27"/>
      <c r="M42" s="28"/>
      <c r="N42" s="29"/>
    </row>
    <row r="43" ht="38.25" customHeight="1">
      <c r="A43" t="s" s="52">
        <v>319</v>
      </c>
      <c r="B43" t="s" s="53">
        <f>VLOOKUP($A43,'Questions'!$A$2:$X$333,2,0)</f>
        <v>320</v>
      </c>
      <c r="C43" t="s" s="63">
        <v>47</v>
      </c>
      <c r="D43" t="s" s="64">
        <v>321</v>
      </c>
      <c r="E43" t="s" s="65">
        <f>IF($C$18="No",'Auto Responses'!$A$3,IF($C43="Yes",VLOOKUP($A43,'Questions'!$A$2:$X$333,17,0)&amp;"",IF($C43="No",VLOOKUP($A43,'Questions'!$A$2:$X$333,16,0)&amp;"",VLOOKUP($A43,'Questions'!$A$2:$X$333,15,0)&amp;"")))</f>
        <v>322</v>
      </c>
      <c r="F43" t="s" s="66">
        <f>VLOOKUP($A43,'Institution Evaluation'!$A$56:$F$346,6,0)&amp;""</f>
      </c>
      <c r="G43" s="62"/>
      <c r="H43" s="27"/>
      <c r="I43" s="27"/>
      <c r="J43" s="27"/>
      <c r="K43" s="27"/>
      <c r="L43" s="27"/>
      <c r="M43" s="28"/>
      <c r="N43" s="29"/>
    </row>
    <row r="44" ht="38.25" customHeight="1">
      <c r="A44" t="s" s="52">
        <v>323</v>
      </c>
      <c r="B44" t="s" s="53">
        <f>VLOOKUP($A44,'Questions'!$A$2:$X$333,2,0)</f>
        <v>324</v>
      </c>
      <c r="C44" t="s" s="63">
        <v>47</v>
      </c>
      <c r="D44" s="69"/>
      <c r="E44" t="s" s="65">
        <f>IF($C$18="No",'Auto Responses'!$A$3,IF($C44="Yes",VLOOKUP($A44,'Questions'!$A$2:$X$333,17,0)&amp;"",IF($C44="No",VLOOKUP($A44,'Questions'!$A$2:$X$333,16,0)&amp;"",VLOOKUP($A44,'Questions'!$A$2:$X$333,15,0)&amp;"")))</f>
        <v>325</v>
      </c>
      <c r="F44" t="s" s="66">
        <f>VLOOKUP($A44,'Institution Evaluation'!$A$56:$F$346,6,0)&amp;""</f>
      </c>
      <c r="G44" s="62"/>
      <c r="H44" s="27"/>
      <c r="I44" s="27"/>
      <c r="J44" s="27"/>
      <c r="K44" s="27"/>
      <c r="L44" s="27"/>
      <c r="M44" s="28"/>
      <c r="N44" s="29"/>
    </row>
    <row r="45" ht="38.25" customHeight="1">
      <c r="A45" t="s" s="52">
        <v>326</v>
      </c>
      <c r="B45" t="s" s="53">
        <f>VLOOKUP($A45,'Questions'!$A$2:$X$333,2,0)</f>
        <v>327</v>
      </c>
      <c r="C45" t="s" s="63">
        <v>59</v>
      </c>
      <c r="D45" t="s" s="64">
        <v>328</v>
      </c>
      <c r="E45" t="s" s="65">
        <f>IF($C$18="No",'Auto Responses'!$A$3,IF($C45="Yes",VLOOKUP($A45,'Questions'!$A$2:$X$333,17,0)&amp;"",IF($C45="No",VLOOKUP($A45,'Questions'!$A$2:$X$333,16,0)&amp;"",VLOOKUP($A45,'Questions'!$A$2:$X$333,15,0)&amp;"")))</f>
      </c>
      <c r="F45" t="s" s="66">
        <f>VLOOKUP($A45,'Institution Evaluation'!$A$56:$F$346,6,0)&amp;""</f>
      </c>
      <c r="G45" s="62"/>
      <c r="H45" s="27"/>
      <c r="I45" s="27"/>
      <c r="J45" s="27"/>
      <c r="K45" s="27"/>
      <c r="L45" s="27"/>
      <c r="M45" s="28"/>
      <c r="N45" s="29"/>
    </row>
    <row r="46" ht="38.25" customHeight="1">
      <c r="A46" t="s" s="52">
        <v>329</v>
      </c>
      <c r="B46" t="s" s="53">
        <f>VLOOKUP($A46,'Questions'!$A$2:$X$333,2,0)</f>
        <v>330</v>
      </c>
      <c r="C46" t="s" s="63">
        <v>59</v>
      </c>
      <c r="D46" s="69"/>
      <c r="E46" t="s" s="65">
        <f>IF($C$18="No",'Auto Responses'!$A$3,IF($C46="Yes",VLOOKUP($A46,'Questions'!$A$2:$X$333,17,0)&amp;"",IF($C46="No",VLOOKUP($A46,'Questions'!$A$2:$X$333,16,0)&amp;"",VLOOKUP($A46,'Questions'!$A$2:$X$333,15,0)&amp;"")))</f>
        <v>331</v>
      </c>
      <c r="F46" t="s" s="66">
        <f>VLOOKUP($A46,'Institution Evaluation'!$A$56:$F$346,6,0)&amp;""</f>
      </c>
      <c r="G46" s="62"/>
      <c r="H46" s="27"/>
      <c r="I46" s="27"/>
      <c r="J46" s="27"/>
      <c r="K46" s="27"/>
      <c r="L46" s="27"/>
      <c r="M46" s="28"/>
      <c r="N46" s="29"/>
    </row>
    <row r="47" ht="48" customHeight="1">
      <c r="A47" t="s" s="52">
        <v>332</v>
      </c>
      <c r="B47" t="s" s="53">
        <f>VLOOKUP($A47,'Questions'!$A$2:$X$333,2,0)</f>
        <v>333</v>
      </c>
      <c r="C47" t="s" s="63">
        <v>59</v>
      </c>
      <c r="D47" s="69"/>
      <c r="E47" t="s" s="65">
        <f>IF($C$18="No",'Auto Responses'!$A$3,IF($C47="Yes",VLOOKUP($A47,'Questions'!$A$2:$X$333,17,0)&amp;"",IF($C47="No",VLOOKUP($A47,'Questions'!$A$2:$X$333,16,0)&amp;"",VLOOKUP($A47,'Questions'!$A$2:$X$333,15,0)&amp;"")))</f>
        <v>334</v>
      </c>
      <c r="F47" t="s" s="66">
        <f>VLOOKUP($A47,'Institution Evaluation'!$A$56:$F$346,6,0)&amp;""</f>
      </c>
      <c r="G47" s="62"/>
      <c r="H47" s="27"/>
      <c r="I47" s="27"/>
      <c r="J47" s="27"/>
      <c r="K47" s="27"/>
      <c r="L47" s="27"/>
      <c r="M47" s="28"/>
      <c r="N47" s="29"/>
    </row>
    <row r="48" ht="38.25" customHeight="1">
      <c r="A48" t="s" s="52">
        <v>335</v>
      </c>
      <c r="B48" t="s" s="53">
        <f>VLOOKUP($A48,'Questions'!$A$2:$X$333,2,0)</f>
        <v>336</v>
      </c>
      <c r="C48" t="s" s="63">
        <v>59</v>
      </c>
      <c r="D48" s="69"/>
      <c r="E48" t="s" s="65">
        <f>IF($C$18="No",'Auto Responses'!$A$3,IF($C48="Yes",VLOOKUP($A48,'Questions'!$A$2:$X$333,17,0)&amp;"",IF($C48="No",VLOOKUP($A48,'Questions'!$A$2:$X$333,16,0)&amp;"",VLOOKUP($A48,'Questions'!$A$2:$X$333,15,0)&amp;"")))</f>
        <v>337</v>
      </c>
      <c r="F48" t="s" s="66">
        <f>VLOOKUP($A48,'Institution Evaluation'!$A$56:$F$346,6,0)&amp;""</f>
      </c>
      <c r="G48" s="62"/>
      <c r="H48" s="27"/>
      <c r="I48" s="27"/>
      <c r="J48" s="27"/>
      <c r="K48" s="27"/>
      <c r="L48" s="27"/>
      <c r="M48" s="28"/>
      <c r="N48" s="29"/>
    </row>
    <row r="49" ht="54" customHeight="1">
      <c r="A49" t="s" s="52">
        <v>338</v>
      </c>
      <c r="B49" t="s" s="53">
        <f>VLOOKUP($A49,'Questions'!$A$2:$X$333,2,0)</f>
        <v>339</v>
      </c>
      <c r="C49" t="s" s="63">
        <v>59</v>
      </c>
      <c r="D49" s="69"/>
      <c r="E49" t="s" s="65">
        <f>IF($C$18="No",'Auto Responses'!$A$3,IF($C49="Yes",VLOOKUP($A49,'Questions'!$A$2:$X$333,17,0)&amp;"",IF($C49="No",VLOOKUP($A49,'Questions'!$A$2:$X$333,16,0)&amp;"",VLOOKUP($A49,'Questions'!$A$2:$X$333,15,0)&amp;"")))</f>
        <v>340</v>
      </c>
      <c r="F49" t="s" s="66">
        <f>VLOOKUP($A49,'Institution Evaluation'!$A$56:$F$346,6,0)&amp;""</f>
      </c>
      <c r="G49" s="62"/>
      <c r="H49" s="27"/>
      <c r="I49" s="27"/>
      <c r="J49" s="27"/>
      <c r="K49" s="27"/>
      <c r="L49" s="27"/>
      <c r="M49" s="28"/>
      <c r="N49" s="29"/>
    </row>
    <row r="50" ht="53.25" customHeight="1">
      <c r="A50" t="s" s="52">
        <v>341</v>
      </c>
      <c r="B50" t="s" s="53">
        <f>VLOOKUP($A50,'Questions'!$A$2:$X$333,2,0)</f>
        <v>342</v>
      </c>
      <c r="C50" t="s" s="63">
        <v>59</v>
      </c>
      <c r="D50" s="69"/>
      <c r="E50" t="s" s="65">
        <f>IF($C$18="No",'Auto Responses'!$A$3,IF($C50="Yes",VLOOKUP($A50,'Questions'!$A$2:$X$333,17,0)&amp;"",IF($C50="No",VLOOKUP($A50,'Questions'!$A$2:$X$333,16,0)&amp;"",VLOOKUP($A50,'Questions'!$A$2:$X$333,15,0)&amp;"")))</f>
        <v>343</v>
      </c>
      <c r="F50" t="s" s="66">
        <f>VLOOKUP($A50,'Institution Evaluation'!$A$56:$F$346,6,0)&amp;""</f>
      </c>
      <c r="G50" s="62"/>
      <c r="H50" s="27"/>
      <c r="I50" s="27"/>
      <c r="J50" s="27"/>
      <c r="K50" s="27"/>
      <c r="L50" s="27"/>
      <c r="M50" s="28"/>
      <c r="N50" s="29"/>
    </row>
    <row r="51" ht="51.75" customHeight="1">
      <c r="A51" t="s" s="52">
        <v>344</v>
      </c>
      <c r="B51" t="s" s="53">
        <f>VLOOKUP($A51,'Questions'!$A$2:$X$333,2,0)</f>
        <v>345</v>
      </c>
      <c r="C51" t="s" s="63">
        <v>59</v>
      </c>
      <c r="D51" s="69"/>
      <c r="E51" t="s" s="65">
        <f>IF($C$18="No",'Auto Responses'!$A$3,IF($C51="Yes",VLOOKUP($A51,'Questions'!$A$2:$X$333,17,0)&amp;"",IF($C51="No",VLOOKUP($A51,'Questions'!$A$2:$X$333,16,0)&amp;"",VLOOKUP($A51,'Questions'!$A$2:$X$333,15,0)&amp;"")))</f>
        <v>346</v>
      </c>
      <c r="F51" t="s" s="66">
        <f>VLOOKUP($A51,'Institution Evaluation'!$A$56:$F$346,6,0)&amp;""</f>
      </c>
      <c r="G51" s="62"/>
      <c r="H51" s="27"/>
      <c r="I51" s="27"/>
      <c r="J51" s="27"/>
      <c r="K51" s="27"/>
      <c r="L51" s="27"/>
      <c r="M51" s="28"/>
      <c r="N51" s="29"/>
    </row>
    <row r="52" ht="75.75" customHeight="1">
      <c r="A52" t="s" s="52">
        <v>347</v>
      </c>
      <c r="B52" t="s" s="53">
        <f>VLOOKUP($A52,'Questions'!$A$2:$X$333,2,0)</f>
        <v>348</v>
      </c>
      <c r="C52" t="s" s="63">
        <v>59</v>
      </c>
      <c r="D52" s="69"/>
      <c r="E52" t="s" s="65">
        <f>IF($C$18="No",'Auto Responses'!$A$3,IF($C52="Yes",VLOOKUP($A52,'Questions'!$A$2:$X$333,17,0)&amp;"",IF($C52="No",VLOOKUP($A52,'Questions'!$A$2:$X$333,16,0)&amp;"",VLOOKUP($A52,'Questions'!$A$2:$X$333,15,0)&amp;"")))</f>
        <v>349</v>
      </c>
      <c r="F52" t="s" s="66">
        <f>VLOOKUP($A52,'Institution Evaluation'!$A$56:$F$346,6,0)&amp;""</f>
      </c>
      <c r="G52" s="62"/>
      <c r="H52" s="27"/>
      <c r="I52" s="27"/>
      <c r="J52" s="27"/>
      <c r="K52" s="27"/>
      <c r="L52" s="27"/>
      <c r="M52" s="28"/>
      <c r="N52" s="29"/>
    </row>
    <row r="53" ht="66" customHeight="1">
      <c r="A53" t="s" s="52">
        <v>350</v>
      </c>
      <c r="B53" t="s" s="53">
        <f>VLOOKUP($A53,'Questions'!$A$2:$X$333,2,0)</f>
        <v>351</v>
      </c>
      <c r="C53" t="s" s="63">
        <v>59</v>
      </c>
      <c r="D53" s="69"/>
      <c r="E53" t="s" s="65">
        <f>IF($C$18="No",'Auto Responses'!$A$3,IF($C53="Yes",VLOOKUP($A53,'Questions'!$A$2:$X$333,17,0)&amp;"",IF($C53="No",VLOOKUP($A53,'Questions'!$A$2:$X$333,16,0)&amp;"",VLOOKUP($A53,'Questions'!$A$2:$X$333,15,0)&amp;"")))</f>
        <v>352</v>
      </c>
      <c r="F53" t="s" s="66">
        <f>VLOOKUP($A53,'Institution Evaluation'!$A$56:$F$346,6,0)&amp;""</f>
      </c>
      <c r="G53" s="62"/>
      <c r="H53" s="27"/>
      <c r="I53" s="27"/>
      <c r="J53" s="27"/>
      <c r="K53" s="27"/>
      <c r="L53" s="27"/>
      <c r="M53" s="28"/>
      <c r="N53" s="29"/>
    </row>
    <row r="54" ht="44.25" customHeight="1">
      <c r="A54" t="s" s="52">
        <v>353</v>
      </c>
      <c r="B54" t="s" s="53">
        <f>VLOOKUP($A54,'Questions'!$A$2:$X$333,2,0)</f>
        <v>354</v>
      </c>
      <c r="C54" t="s" s="63">
        <v>59</v>
      </c>
      <c r="D54" s="69"/>
      <c r="E54" t="s" s="65">
        <f>IF($C$18="No",'Auto Responses'!$A$3,IF($C54="Yes",VLOOKUP($A54,'Questions'!$A$2:$X$333,17,0)&amp;"",IF($C54="No",VLOOKUP($A54,'Questions'!$A$2:$X$333,16,0)&amp;"",VLOOKUP($A54,'Questions'!$A$2:$X$333,15,0)&amp;"")))</f>
        <v>355</v>
      </c>
      <c r="F54" t="s" s="66">
        <f>VLOOKUP($A54,'Institution Evaluation'!$A$56:$F$346,6,0)&amp;""</f>
      </c>
      <c r="G54" s="62"/>
      <c r="H54" s="27"/>
      <c r="I54" s="27"/>
      <c r="J54" s="27"/>
      <c r="K54" s="27"/>
      <c r="L54" s="27"/>
      <c r="M54" s="28"/>
      <c r="N54" s="29"/>
    </row>
    <row r="55" ht="46.5" customHeight="1">
      <c r="A55" t="s" s="52">
        <v>356</v>
      </c>
      <c r="B55" t="s" s="53">
        <f>VLOOKUP($A55,'Questions'!$A$2:$X$333,2,0)</f>
        <v>357</v>
      </c>
      <c r="C55" t="s" s="63">
        <v>59</v>
      </c>
      <c r="D55" s="69"/>
      <c r="E55" t="s" s="65">
        <f>IF($C$18="No",'Auto Responses'!$A$3,IF($C55="Yes",VLOOKUP($A55,'Questions'!$A$2:$X$333,17,0)&amp;"",IF($C55="No",VLOOKUP($A55,'Questions'!$A$2:$X$333,16,0)&amp;"",VLOOKUP($A55,'Questions'!$A$2:$X$333,15,0)&amp;"")))</f>
      </c>
      <c r="F55" t="s" s="66">
        <f>VLOOKUP($A55,'Institution Evaluation'!$A$56:$F$346,6,0)&amp;""</f>
      </c>
      <c r="G55" s="62"/>
      <c r="H55" s="27"/>
      <c r="I55" s="27"/>
      <c r="J55" s="27"/>
      <c r="K55" s="27"/>
      <c r="L55" s="27"/>
      <c r="M55" s="28"/>
      <c r="N55" s="29"/>
    </row>
    <row r="56" ht="67.5" customHeight="1">
      <c r="A56" t="s" s="52">
        <v>358</v>
      </c>
      <c r="B56" t="s" s="53">
        <f>VLOOKUP($A56,'Questions'!$A$2:$X$333,2,0)</f>
        <v>359</v>
      </c>
      <c r="C56" t="s" s="63">
        <v>59</v>
      </c>
      <c r="D56" s="69"/>
      <c r="E56" t="s" s="65">
        <f>IF($C$18="No",'Auto Responses'!$A$3,IF($C56="Yes",VLOOKUP($A56,'Questions'!$A$2:$X$333,17,0)&amp;"",IF($C56="No",VLOOKUP($A56,'Questions'!$A$2:$X$333,16,0)&amp;"",VLOOKUP($A56,'Questions'!$A$2:$X$333,15,0)&amp;"")))</f>
      </c>
      <c r="F56" t="s" s="66">
        <f>VLOOKUP($A56,'Institution Evaluation'!$A$56:$F$346,6,0)&amp;""</f>
      </c>
      <c r="G56" s="62"/>
      <c r="H56" s="27"/>
      <c r="I56" s="27"/>
      <c r="J56" s="27"/>
      <c r="K56" s="27"/>
      <c r="L56" s="27"/>
      <c r="M56" s="28"/>
      <c r="N56" s="29"/>
    </row>
    <row r="57" ht="68.25" customHeight="1">
      <c r="A57" t="s" s="52">
        <v>360</v>
      </c>
      <c r="B57" t="s" s="53">
        <f>VLOOKUP($A57,'Questions'!$A$2:$X$333,2,0)</f>
        <v>361</v>
      </c>
      <c r="C57" t="s" s="63">
        <v>59</v>
      </c>
      <c r="D57" s="69"/>
      <c r="E57" t="s" s="65">
        <f>IF($C$18="No",'Auto Responses'!$A$3,IF($C57="Yes",VLOOKUP($A57,'Questions'!$A$2:$X$333,17,0)&amp;"",IF($C57="No",VLOOKUP($A57,'Questions'!$A$2:$X$333,16,0)&amp;"",VLOOKUP($A57,'Questions'!$A$2:$X$333,15,0)&amp;"")))</f>
        <v>362</v>
      </c>
      <c r="F57" t="s" s="66">
        <f>VLOOKUP($A57,'Institution Evaluation'!$A$56:$F$346,6,0)&amp;""</f>
      </c>
      <c r="G57" s="62"/>
      <c r="H57" s="27"/>
      <c r="I57" s="27"/>
      <c r="J57" s="27"/>
      <c r="K57" s="27"/>
      <c r="L57" s="27"/>
      <c r="M57" s="28"/>
      <c r="N57" s="29"/>
    </row>
    <row r="58" ht="55.5" customHeight="1">
      <c r="A58" t="s" s="52">
        <v>363</v>
      </c>
      <c r="B58" t="s" s="53">
        <f>VLOOKUP($A58,'Questions'!$A$2:$X$333,2,0)</f>
        <v>364</v>
      </c>
      <c r="C58" t="s" s="63">
        <v>59</v>
      </c>
      <c r="D58" s="69"/>
      <c r="E58" t="s" s="65">
        <f>IF($C$18="No",'Auto Responses'!$A$3,IF($C58="Yes",VLOOKUP($A58,'Questions'!$A$2:$X$333,17,0)&amp;"",IF($C58="No",VLOOKUP($A58,'Questions'!$A$2:$X$333,16,0)&amp;"",VLOOKUP($A58,'Questions'!$A$2:$X$333,15,0)&amp;"")))</f>
        <v>365</v>
      </c>
      <c r="F58" t="s" s="66">
        <f>VLOOKUP($A58,'Institution Evaluation'!$A$56:$F$346,6,0)&amp;""</f>
      </c>
      <c r="G58" s="62"/>
      <c r="H58" s="27"/>
      <c r="I58" s="27"/>
      <c r="J58" s="27"/>
      <c r="K58" s="27"/>
      <c r="L58" s="27"/>
      <c r="M58" s="28"/>
      <c r="N58" s="29"/>
    </row>
    <row r="59" ht="45.75" customHeight="1">
      <c r="A59" t="s" s="52">
        <v>366</v>
      </c>
      <c r="B59" t="s" s="53">
        <f>VLOOKUP($A59,'Questions'!$A$2:$X$333,2,0)</f>
        <v>367</v>
      </c>
      <c r="C59" t="s" s="63">
        <v>59</v>
      </c>
      <c r="D59" s="69"/>
      <c r="E59" t="s" s="65">
        <f>IF($C$18="No",'Auto Responses'!$A$3,IF($C59="Yes",VLOOKUP($A59,'Questions'!$A$2:$X$333,17,0)&amp;"",IF($C59="No",VLOOKUP($A59,'Questions'!$A$2:$X$333,16,0)&amp;"",VLOOKUP($A59,'Questions'!$A$2:$X$333,15,0)&amp;"")))</f>
        <v>368</v>
      </c>
      <c r="F59" t="s" s="66">
        <f>VLOOKUP($A59,'Institution Evaluation'!$A$56:$F$346,6,0)&amp;""</f>
      </c>
      <c r="G59" s="62"/>
      <c r="H59" s="27"/>
      <c r="I59" s="27"/>
      <c r="J59" s="27"/>
      <c r="K59" s="27"/>
      <c r="L59" s="27"/>
      <c r="M59" s="28"/>
      <c r="N59" s="29"/>
    </row>
    <row r="60" ht="54" customHeight="1">
      <c r="A60" t="s" s="52">
        <v>369</v>
      </c>
      <c r="B60" t="s" s="53">
        <f>VLOOKUP($A60,'Questions'!$A$2:$X$333,2,0)</f>
        <v>370</v>
      </c>
      <c r="C60" t="s" s="63">
        <v>47</v>
      </c>
      <c r="D60" s="69"/>
      <c r="E60" t="s" s="65">
        <f>IF($C$18="No",'Auto Responses'!$A$3,IF($C60="Yes",VLOOKUP($A60,'Questions'!$A$2:$X$333,17,0)&amp;"",IF($C60="No",VLOOKUP($A60,'Questions'!$A$2:$X$333,16,0)&amp;"",VLOOKUP($A60,'Questions'!$A$2:$X$333,15,0)&amp;"")))</f>
        <v>371</v>
      </c>
      <c r="F60" t="s" s="66">
        <f>VLOOKUP($A60,'Institution Evaluation'!$A$56:$F$346,6,0)&amp;""</f>
      </c>
      <c r="G60" s="62"/>
      <c r="H60" s="27"/>
      <c r="I60" s="27"/>
      <c r="J60" s="27"/>
      <c r="K60" s="27"/>
      <c r="L60" s="27"/>
      <c r="M60" s="28"/>
      <c r="N60" s="29"/>
    </row>
    <row r="61" ht="76.5" customHeight="1">
      <c r="A61" t="s" s="52">
        <v>372</v>
      </c>
      <c r="B61" t="s" s="53">
        <f>VLOOKUP($A61,'Questions'!$A$2:$X$333,2,0)</f>
        <v>373</v>
      </c>
      <c r="C61" t="s" s="63">
        <v>59</v>
      </c>
      <c r="D61" s="69"/>
      <c r="E61" t="s" s="65">
        <f>IF($C$18="No",'Auto Responses'!$A$3,IF($C61="Yes",VLOOKUP($A61,'Questions'!$A$2:$X$333,17,0)&amp;"",IF($C61="No",VLOOKUP($A61,'Questions'!$A$2:$X$333,16,0)&amp;"",VLOOKUP($A61,'Questions'!$A$2:$X$333,15,0)&amp;"")))</f>
      </c>
      <c r="F61" t="s" s="66">
        <f>VLOOKUP($A61,'Institution Evaluation'!$A$56:$F$346,6,0)&amp;""</f>
      </c>
      <c r="G61" t="s" s="73">
        <v>64</v>
      </c>
      <c r="H61" s="27"/>
      <c r="I61" s="27"/>
      <c r="J61" s="27"/>
      <c r="K61" s="27"/>
      <c r="L61" s="27"/>
      <c r="M61" s="28"/>
      <c r="N61" s="29"/>
    </row>
    <row r="62" ht="36.75" customHeight="1">
      <c r="A62" t="s" s="101">
        <v>92</v>
      </c>
      <c r="B62" s="77"/>
      <c r="C62" s="78"/>
      <c r="D62" s="79"/>
      <c r="E62" s="80"/>
      <c r="F62" s="81"/>
      <c r="G62" s="82"/>
      <c r="H62" s="27"/>
      <c r="I62" s="27"/>
      <c r="J62" s="27"/>
      <c r="K62" s="27"/>
      <c r="L62" s="27"/>
      <c r="M62" s="28"/>
      <c r="N62" s="29"/>
    </row>
    <row r="63" ht="15" customHeight="1">
      <c r="A63" s="103"/>
      <c r="B63" s="104"/>
      <c r="C63" s="105"/>
      <c r="D63" s="106"/>
      <c r="E63" s="107"/>
      <c r="F63" s="104"/>
      <c r="G63" s="108"/>
      <c r="H63" s="27"/>
      <c r="I63" s="27"/>
      <c r="J63" s="27"/>
      <c r="K63" s="27"/>
      <c r="L63" s="27"/>
      <c r="M63" s="28"/>
      <c r="N63" s="29"/>
    </row>
    <row r="64" ht="15" customHeight="1" hidden="1">
      <c r="A64" s="28"/>
      <c r="B64" s="104"/>
      <c r="C64" s="105"/>
      <c r="D64" s="106"/>
      <c r="E64" s="107"/>
      <c r="F64" s="104"/>
      <c r="G64" s="108"/>
      <c r="H64" s="27"/>
      <c r="I64" s="27"/>
      <c r="J64" s="27"/>
      <c r="K64" s="27"/>
      <c r="L64" s="27"/>
      <c r="M64" s="28"/>
      <c r="N64" s="29"/>
    </row>
    <row r="65" ht="15" customHeight="1" hidden="1">
      <c r="A65" s="116"/>
      <c r="B65" s="105"/>
      <c r="C65" s="106"/>
      <c r="D65" s="107"/>
      <c r="E65" s="117"/>
      <c r="F65" s="104"/>
      <c r="G65" s="108"/>
      <c r="H65" s="27"/>
      <c r="I65" s="27"/>
      <c r="J65" s="27"/>
      <c r="K65" s="27"/>
      <c r="L65" s="118"/>
      <c r="M65" s="28"/>
      <c r="N65" s="29"/>
    </row>
    <row r="66" ht="57" customHeight="1" hidden="1">
      <c r="A66" s="109"/>
      <c r="B66" s="110"/>
      <c r="C66" s="111"/>
      <c r="D66" s="106"/>
      <c r="E66" s="106"/>
      <c r="F66" s="104"/>
      <c r="G66" s="108"/>
      <c r="H66" s="27"/>
      <c r="I66" s="27"/>
      <c r="J66" s="27"/>
      <c r="K66" s="27"/>
      <c r="L66" s="27"/>
      <c r="M66" s="28"/>
      <c r="N66" s="29"/>
    </row>
    <row r="67" ht="42.75" customHeight="1" hidden="1">
      <c r="A67" s="109"/>
      <c r="B67" s="110"/>
      <c r="C67" s="111"/>
      <c r="D67" s="106"/>
      <c r="E67" s="106"/>
      <c r="F67" s="104"/>
      <c r="G67" s="108"/>
      <c r="H67" s="27"/>
      <c r="I67" s="27"/>
      <c r="J67" s="27"/>
      <c r="K67" s="27"/>
      <c r="L67" s="27"/>
      <c r="M67" s="28"/>
      <c r="N67" s="29"/>
    </row>
    <row r="68" ht="15" customHeight="1" hidden="1">
      <c r="A68" s="109"/>
      <c r="B68" s="110"/>
      <c r="C68" s="111"/>
      <c r="D68" s="106"/>
      <c r="E68" s="106"/>
      <c r="F68" s="104"/>
      <c r="G68" s="108"/>
      <c r="H68" s="27"/>
      <c r="I68" s="27"/>
      <c r="J68" s="27"/>
      <c r="K68" s="27"/>
      <c r="L68" s="27"/>
      <c r="M68" s="28"/>
      <c r="N68" s="29"/>
    </row>
    <row r="69" ht="15" customHeight="1" hidden="1">
      <c r="A69" s="109"/>
      <c r="B69" s="110"/>
      <c r="C69" s="111"/>
      <c r="D69" s="106"/>
      <c r="E69" s="106"/>
      <c r="F69" s="104"/>
      <c r="G69" s="108"/>
      <c r="H69" s="27"/>
      <c r="I69" s="27"/>
      <c r="J69" s="27"/>
      <c r="K69" s="27"/>
      <c r="L69" s="27"/>
      <c r="M69" s="28"/>
      <c r="N69" s="29"/>
    </row>
    <row r="70" ht="15" customHeight="1" hidden="1">
      <c r="A70" s="109"/>
      <c r="B70" s="110"/>
      <c r="C70" s="111"/>
      <c r="D70" s="106"/>
      <c r="E70" s="106"/>
      <c r="F70" s="104"/>
      <c r="G70" s="108"/>
      <c r="H70" s="27"/>
      <c r="I70" s="27"/>
      <c r="J70" s="27"/>
      <c r="K70" s="27"/>
      <c r="L70" s="27"/>
      <c r="M70" s="28"/>
      <c r="N70" s="29"/>
    </row>
    <row r="71" ht="15" customHeight="1" hidden="1">
      <c r="A71" s="109"/>
      <c r="B71" s="110"/>
      <c r="C71" s="111"/>
      <c r="D71" s="106"/>
      <c r="E71" s="106"/>
      <c r="F71" s="104"/>
      <c r="G71" s="108"/>
      <c r="H71" s="27"/>
      <c r="I71" s="27"/>
      <c r="J71" s="27"/>
      <c r="K71" s="27"/>
      <c r="L71" s="27"/>
      <c r="M71" s="28"/>
      <c r="N71" s="29"/>
    </row>
    <row r="72" ht="15" customHeight="1" hidden="1">
      <c r="A72" s="109"/>
      <c r="B72" s="110"/>
      <c r="C72" s="111"/>
      <c r="D72" s="106"/>
      <c r="E72" s="106"/>
      <c r="F72" s="104"/>
      <c r="G72" s="108"/>
      <c r="H72" s="27"/>
      <c r="I72" s="27"/>
      <c r="J72" s="27"/>
      <c r="K72" s="27"/>
      <c r="L72" s="27"/>
      <c r="M72" s="28"/>
      <c r="N72" s="29"/>
    </row>
    <row r="73" ht="15" customHeight="1" hidden="1">
      <c r="A73" s="28"/>
      <c r="B73" s="104"/>
      <c r="C73" s="111"/>
      <c r="D73" s="106"/>
      <c r="E73" s="106"/>
      <c r="F73" s="104"/>
      <c r="G73" s="108"/>
      <c r="H73" s="27"/>
      <c r="I73" s="27"/>
      <c r="J73" s="27"/>
      <c r="K73" s="27"/>
      <c r="L73" s="27"/>
      <c r="M73" s="28"/>
      <c r="N73" s="29"/>
    </row>
    <row r="74" ht="15" customHeight="1" hidden="1">
      <c r="A74" s="28"/>
      <c r="B74" s="104"/>
      <c r="C74" s="111"/>
      <c r="D74" s="106"/>
      <c r="E74" s="106"/>
      <c r="F74" s="104"/>
      <c r="G74" s="108"/>
      <c r="H74" s="27"/>
      <c r="I74" s="27"/>
      <c r="J74" s="27"/>
      <c r="K74" s="27"/>
      <c r="L74" s="27"/>
      <c r="M74" s="28"/>
      <c r="N74" s="29"/>
    </row>
    <row r="75" ht="15" customHeight="1" hidden="1">
      <c r="A75" s="28"/>
      <c r="B75" s="104"/>
      <c r="C75" s="111"/>
      <c r="D75" s="106"/>
      <c r="E75" s="106"/>
      <c r="F75" s="104"/>
      <c r="G75" s="108"/>
      <c r="H75" s="27"/>
      <c r="I75" s="27"/>
      <c r="J75" s="27"/>
      <c r="K75" s="27"/>
      <c r="L75" s="27"/>
      <c r="M75" s="28"/>
      <c r="N75" s="29"/>
    </row>
    <row r="76" ht="15" customHeight="1" hidden="1">
      <c r="A76" s="28"/>
      <c r="B76" s="104"/>
      <c r="C76" s="111"/>
      <c r="D76" s="106"/>
      <c r="E76" s="106"/>
      <c r="F76" s="104"/>
      <c r="G76" s="108"/>
      <c r="H76" s="27"/>
      <c r="I76" s="27"/>
      <c r="J76" s="27"/>
      <c r="K76" s="27"/>
      <c r="L76" s="27"/>
      <c r="M76" s="28"/>
      <c r="N76" s="29"/>
    </row>
    <row r="77" ht="15" customHeight="1" hidden="1">
      <c r="A77" s="28"/>
      <c r="B77" s="104"/>
      <c r="C77" s="111"/>
      <c r="D77" s="106"/>
      <c r="E77" s="106"/>
      <c r="F77" s="104"/>
      <c r="G77" s="108"/>
      <c r="H77" s="27"/>
      <c r="I77" s="27"/>
      <c r="J77" s="27"/>
      <c r="K77" s="27"/>
      <c r="L77" s="27"/>
      <c r="M77" s="28"/>
      <c r="N77" s="29"/>
    </row>
    <row r="78" ht="15" customHeight="1" hidden="1">
      <c r="A78" s="28"/>
      <c r="B78" s="104"/>
      <c r="C78" s="111"/>
      <c r="D78" s="106"/>
      <c r="E78" s="106"/>
      <c r="F78" s="104"/>
      <c r="G78" s="108"/>
      <c r="H78" s="27"/>
      <c r="I78" s="27"/>
      <c r="J78" s="27"/>
      <c r="K78" s="27"/>
      <c r="L78" s="27"/>
      <c r="M78" s="28"/>
      <c r="N78" s="29"/>
    </row>
    <row r="79" ht="15" customHeight="1" hidden="1">
      <c r="A79" s="28"/>
      <c r="B79" s="104"/>
      <c r="C79" s="111"/>
      <c r="D79" s="106"/>
      <c r="E79" s="106"/>
      <c r="F79" s="104"/>
      <c r="G79" s="108"/>
      <c r="H79" s="27"/>
      <c r="I79" s="27"/>
      <c r="J79" s="27"/>
      <c r="K79" s="27"/>
      <c r="L79" s="27"/>
      <c r="M79" s="28"/>
      <c r="N79" s="29"/>
    </row>
    <row r="80" ht="15" customHeight="1" hidden="1">
      <c r="A80" s="28"/>
      <c r="B80" s="104"/>
      <c r="C80" s="111"/>
      <c r="D80" s="106"/>
      <c r="E80" s="106"/>
      <c r="F80" s="104"/>
      <c r="G80" s="108"/>
      <c r="H80" s="27"/>
      <c r="I80" s="27"/>
      <c r="J80" s="27"/>
      <c r="K80" s="27"/>
      <c r="L80" s="27"/>
      <c r="M80" s="28"/>
      <c r="N80" s="29"/>
    </row>
    <row r="81" ht="15" customHeight="1" hidden="1">
      <c r="A81" s="28"/>
      <c r="B81" s="104"/>
      <c r="C81" s="111"/>
      <c r="D81" s="106"/>
      <c r="E81" s="106"/>
      <c r="F81" s="104"/>
      <c r="G81" s="108"/>
      <c r="H81" s="27"/>
      <c r="I81" s="27"/>
      <c r="J81" s="27"/>
      <c r="K81" s="27"/>
      <c r="L81" s="27"/>
      <c r="M81" s="28"/>
      <c r="N81" s="29"/>
    </row>
    <row r="82" ht="15" customHeight="1" hidden="1">
      <c r="A82" s="28"/>
      <c r="B82" s="104"/>
      <c r="C82" s="111"/>
      <c r="D82" s="106"/>
      <c r="E82" s="106"/>
      <c r="F82" s="104"/>
      <c r="G82" s="108"/>
      <c r="H82" s="27"/>
      <c r="I82" s="27"/>
      <c r="J82" s="27"/>
      <c r="K82" s="27"/>
      <c r="L82" s="27"/>
      <c r="M82" s="28"/>
      <c r="N82" s="29"/>
    </row>
    <row r="83" ht="15" customHeight="1" hidden="1">
      <c r="A83" s="28"/>
      <c r="B83" s="104"/>
      <c r="C83" s="111"/>
      <c r="D83" s="106"/>
      <c r="E83" s="106"/>
      <c r="F83" s="104"/>
      <c r="G83" s="108"/>
      <c r="H83" s="27"/>
      <c r="I83" s="27"/>
      <c r="J83" s="27"/>
      <c r="K83" s="27"/>
      <c r="L83" s="27"/>
      <c r="M83" s="28"/>
      <c r="N83" s="29"/>
    </row>
    <row r="84" ht="15" customHeight="1" hidden="1">
      <c r="A84" s="28"/>
      <c r="B84" s="104"/>
      <c r="C84" s="111"/>
      <c r="D84" s="106"/>
      <c r="E84" s="106"/>
      <c r="F84" s="104"/>
      <c r="G84" s="108"/>
      <c r="H84" s="27"/>
      <c r="I84" s="27"/>
      <c r="J84" s="27"/>
      <c r="K84" s="27"/>
      <c r="L84" s="27"/>
      <c r="M84" s="28"/>
      <c r="N84" s="29"/>
    </row>
    <row r="85" ht="15" customHeight="1" hidden="1">
      <c r="A85" s="28"/>
      <c r="B85" s="104"/>
      <c r="C85" s="111"/>
      <c r="D85" s="106"/>
      <c r="E85" s="106"/>
      <c r="F85" s="104"/>
      <c r="G85" s="108"/>
      <c r="H85" s="27"/>
      <c r="I85" s="27"/>
      <c r="J85" s="27"/>
      <c r="K85" s="27"/>
      <c r="L85" s="27"/>
      <c r="M85" s="28"/>
      <c r="N85" s="29"/>
    </row>
    <row r="86" ht="18" customHeight="1">
      <c r="A86" s="89"/>
      <c r="B86" s="84"/>
      <c r="C86" s="85"/>
      <c r="D86" s="86"/>
      <c r="E86" s="86"/>
      <c r="F86" s="84"/>
      <c r="G86" s="87"/>
      <c r="H86" s="88"/>
      <c r="I86" s="88"/>
      <c r="J86" s="88"/>
      <c r="K86" s="88"/>
      <c r="L86" s="88"/>
      <c r="M86" s="89"/>
      <c r="N86" s="90"/>
    </row>
  </sheetData>
  <dataValidations count="1">
    <dataValidation type="list" allowBlank="1" showInputMessage="1" showErrorMessage="1" sqref="C20:C28 C30:C37 C39:C62">
      <formula1>"Yes,No"</formula1>
    </dataValidation>
  </dataValidations>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xl/worksheets/sheet4.xml><?xml version="1.0" encoding="utf-8"?>
<worksheet xmlns:r="http://schemas.openxmlformats.org/officeDocument/2006/relationships" xmlns="http://schemas.openxmlformats.org/spreadsheetml/2006/main">
  <dimension ref="A1:N85"/>
  <sheetViews>
    <sheetView workbookViewId="0" showGridLines="0" defaultGridColor="1"/>
  </sheetViews>
  <sheetFormatPr defaultColWidth="8.625" defaultRowHeight="0" customHeight="1" outlineLevelRow="0" outlineLevelCol="0"/>
  <cols>
    <col min="1" max="1" width="8.375" style="119" customWidth="1"/>
    <col min="2" max="2" width="55.125" style="119" customWidth="1"/>
    <col min="3" max="3" width="18.875" style="119" customWidth="1"/>
    <col min="4" max="4" width="55.75" style="119" customWidth="1"/>
    <col min="5" max="5" width="32" style="119" customWidth="1"/>
    <col min="6" max="6" width="30.75" style="119" customWidth="1"/>
    <col min="7" max="7" width="18.125" style="119" customWidth="1"/>
    <col min="8" max="12" hidden="1" width="8.625" style="119" customWidth="1"/>
    <col min="13" max="14" width="8.625" style="119" customWidth="1"/>
    <col min="15" max="16384" width="8.625" style="119" customWidth="1"/>
  </cols>
  <sheetData>
    <row r="1" ht="8" customHeight="1" hidden="1">
      <c r="A1" t="s" s="2">
        <v>0</v>
      </c>
      <c r="B1" s="3"/>
      <c r="C1" s="4"/>
      <c r="D1" s="5"/>
      <c r="E1" s="5"/>
      <c r="F1" s="3"/>
      <c r="G1" s="6"/>
      <c r="H1" s="7"/>
      <c r="I1" s="7"/>
      <c r="J1" s="7"/>
      <c r="K1" s="7"/>
      <c r="L1" s="7"/>
      <c r="M1" s="8"/>
      <c r="N1" s="9"/>
    </row>
    <row r="2" ht="36" customHeight="1">
      <c r="A2" t="s" s="10">
        <v>374</v>
      </c>
      <c r="B2" s="11"/>
      <c r="C2" s="12"/>
      <c r="D2" s="13"/>
      <c r="E2" s="14"/>
      <c r="F2" t="s" s="15">
        <f>'Auto Responses'!$A$36</f>
        <v>2</v>
      </c>
      <c r="G2" s="16"/>
      <c r="H2" s="17"/>
      <c r="I2" s="17"/>
      <c r="J2" s="17"/>
      <c r="K2" s="17"/>
      <c r="L2" s="17"/>
      <c r="M2" s="18"/>
      <c r="N2" s="19"/>
    </row>
    <row r="3" ht="29.1" customHeight="1">
      <c r="A3" t="s" s="20">
        <v>3</v>
      </c>
      <c r="B3" s="21"/>
      <c r="C3" s="92">
        <f>'START HERE'!$C$3</f>
      </c>
      <c r="D3" s="23"/>
      <c r="E3" s="24"/>
      <c r="F3" s="25"/>
      <c r="G3" s="26"/>
      <c r="H3" s="27"/>
      <c r="I3" s="27"/>
      <c r="J3" s="27"/>
      <c r="K3" s="27"/>
      <c r="L3" s="27"/>
      <c r="M3" s="28"/>
      <c r="N3" s="29"/>
    </row>
    <row r="4" ht="36" customHeight="1">
      <c r="A4" t="s" s="30">
        <v>4</v>
      </c>
      <c r="B4" s="31"/>
      <c r="C4" s="32"/>
      <c r="D4" s="33"/>
      <c r="E4" s="34"/>
      <c r="F4" s="34"/>
      <c r="G4" s="26"/>
      <c r="H4" s="27"/>
      <c r="I4" s="27"/>
      <c r="J4" s="27"/>
      <c r="K4" s="27"/>
      <c r="L4" s="27"/>
      <c r="M4" s="28"/>
      <c r="N4" s="29"/>
    </row>
    <row r="5" ht="19.5" customHeight="1">
      <c r="A5" t="s" s="35">
        <f>HLOOKUP($A$4,'Auto Responses'!$D$2:$D$8,2,0)&amp;""</f>
        <v>5</v>
      </c>
      <c r="B5" s="36"/>
      <c r="C5" s="37"/>
      <c r="D5" s="38"/>
      <c r="E5" s="36"/>
      <c r="F5" s="39"/>
      <c r="G5" s="26"/>
      <c r="H5" s="27"/>
      <c r="I5" s="27"/>
      <c r="J5" s="27"/>
      <c r="K5" s="27"/>
      <c r="L5" s="27"/>
      <c r="M5" s="28"/>
      <c r="N5" s="29"/>
    </row>
    <row r="6" ht="19.5" customHeight="1">
      <c r="A6" t="s" s="40">
        <f>HLOOKUP($A$4,'Auto Responses'!$D$2:$D$8,3,0)&amp;""</f>
        <v>6</v>
      </c>
      <c r="B6" s="41"/>
      <c r="C6" s="42"/>
      <c r="D6" s="43"/>
      <c r="E6" s="41"/>
      <c r="F6" s="44"/>
      <c r="G6" s="26"/>
      <c r="H6" s="27"/>
      <c r="I6" s="27"/>
      <c r="J6" s="27"/>
      <c r="K6" s="27"/>
      <c r="L6" s="27"/>
      <c r="M6" s="28"/>
      <c r="N6" s="29"/>
    </row>
    <row r="7" ht="19.5" customHeight="1">
      <c r="A7" t="s" s="40">
        <f>HLOOKUP($A$4,'Auto Responses'!$D$2:$D$8,4,0)&amp;""</f>
        <v>7</v>
      </c>
      <c r="B7" s="41"/>
      <c r="C7" s="42"/>
      <c r="D7" s="43"/>
      <c r="E7" s="41"/>
      <c r="F7" s="44"/>
      <c r="G7" s="26"/>
      <c r="H7" s="27"/>
      <c r="I7" s="27"/>
      <c r="J7" s="27"/>
      <c r="K7" s="27"/>
      <c r="L7" s="27"/>
      <c r="M7" s="28"/>
      <c r="N7" s="29"/>
    </row>
    <row r="8" ht="19.5" customHeight="1">
      <c r="A8" t="s" s="40">
        <f>HLOOKUP($A$4,'Auto Responses'!$D$2:$D$8,5,0)&amp;""</f>
        <v>8</v>
      </c>
      <c r="B8" s="41"/>
      <c r="C8" s="42"/>
      <c r="D8" s="43"/>
      <c r="E8" s="41"/>
      <c r="F8" s="44"/>
      <c r="G8" s="26"/>
      <c r="H8" s="27"/>
      <c r="I8" s="27"/>
      <c r="J8" s="27"/>
      <c r="K8" s="27"/>
      <c r="L8" s="27"/>
      <c r="M8" s="28"/>
      <c r="N8" s="29"/>
    </row>
    <row r="9" ht="19.5" customHeight="1">
      <c r="A9" t="s" s="40">
        <f>HLOOKUP($A$4,'Auto Responses'!$D$2:$D$8,6,0)&amp;""</f>
        <v>9</v>
      </c>
      <c r="B9" s="41"/>
      <c r="C9" s="42"/>
      <c r="D9" s="43"/>
      <c r="E9" s="41"/>
      <c r="F9" s="44"/>
      <c r="G9" s="26"/>
      <c r="H9" s="27"/>
      <c r="I9" s="27"/>
      <c r="J9" s="27"/>
      <c r="K9" s="27"/>
      <c r="L9" s="27"/>
      <c r="M9" s="28"/>
      <c r="N9" s="29"/>
    </row>
    <row r="10" ht="19.5" customHeight="1">
      <c r="A10" t="s" s="45">
        <f>HLOOKUP($A$4,'Auto Responses'!$D$2:$D$8,7,0)&amp;""</f>
        <v>10</v>
      </c>
      <c r="B10" s="41"/>
      <c r="C10" s="42"/>
      <c r="D10" s="43"/>
      <c r="E10" s="41"/>
      <c r="F10" s="44"/>
      <c r="G10" s="26"/>
      <c r="H10" s="27"/>
      <c r="I10" s="27"/>
      <c r="J10" s="27"/>
      <c r="K10" s="27"/>
      <c r="L10" s="27"/>
      <c r="M10" s="28"/>
      <c r="N10" s="29"/>
    </row>
    <row r="11" ht="19.5" customHeight="1">
      <c r="A11" t="s" s="46">
        <f>HLOOKUP($A$4,'Auto Responses'!$D$2:$D$9,8,0)&amp;""</f>
        <v>11</v>
      </c>
      <c r="B11" s="47"/>
      <c r="C11" s="42"/>
      <c r="D11" s="49"/>
      <c r="E11" s="47"/>
      <c r="F11" s="50"/>
      <c r="G11" s="26"/>
      <c r="H11" s="27"/>
      <c r="I11" s="27"/>
      <c r="J11" s="27"/>
      <c r="K11" s="27"/>
      <c r="L11" s="27"/>
      <c r="M11" s="28"/>
      <c r="N11" s="29"/>
    </row>
    <row r="12" ht="36" customHeight="1">
      <c r="A12" t="s" s="30">
        <f>VLOOKUP(LEFT($A13,4),'Auto Responses'!$N$4:$O$38,2,0)&amp;""</f>
        <v>12</v>
      </c>
      <c r="B12" s="31"/>
      <c r="C12" t="s" s="97">
        <v>41</v>
      </c>
      <c r="D12" s="32"/>
      <c r="E12" s="34"/>
      <c r="F12" s="34"/>
      <c r="G12" s="26"/>
      <c r="H12" s="27"/>
      <c r="I12" s="27"/>
      <c r="J12" s="27"/>
      <c r="K12" s="27"/>
      <c r="L12" s="27"/>
      <c r="M12" s="28"/>
      <c r="N12" s="29"/>
    </row>
    <row r="13" ht="22.35" customHeight="1">
      <c r="A13" t="s" s="52">
        <v>13</v>
      </c>
      <c r="B13" t="s" s="53">
        <f>VLOOKUP($A13,'Questions'!$A$2:$X$333,2,0)&amp;""</f>
        <v>14</v>
      </c>
      <c r="C13" t="s" s="54">
        <f>VLOOKUP($A13,'START HERE'!$A$13:$C$21,3,0)&amp;""</f>
        <v>94</v>
      </c>
      <c r="D13" s="55"/>
      <c r="E13" s="55"/>
      <c r="F13" s="25"/>
      <c r="G13" s="26"/>
      <c r="H13" s="27"/>
      <c r="I13" s="27"/>
      <c r="J13" s="27"/>
      <c r="K13" s="27"/>
      <c r="L13" s="27"/>
      <c r="M13" s="28"/>
      <c r="N13" s="29"/>
    </row>
    <row r="14" ht="22.35" customHeight="1">
      <c r="A14" t="s" s="52">
        <v>16</v>
      </c>
      <c r="B14" t="s" s="53">
        <f>VLOOKUP($A14,'Questions'!$A$2:$X$333,2,0)&amp;""</f>
        <v>17</v>
      </c>
      <c r="C14" t="s" s="54">
        <f>VLOOKUP($A14,'START HERE'!$A$13:$C$21,3,0)&amp;""</f>
        <v>95</v>
      </c>
      <c r="D14" s="55"/>
      <c r="E14" s="55"/>
      <c r="F14" s="25"/>
      <c r="G14" s="26"/>
      <c r="H14" s="27"/>
      <c r="I14" s="27"/>
      <c r="J14" s="27"/>
      <c r="K14" s="27"/>
      <c r="L14" s="27"/>
      <c r="M14" s="28"/>
      <c r="N14" s="29"/>
    </row>
    <row r="15" ht="22.35" customHeight="1">
      <c r="A15" t="s" s="52">
        <v>19</v>
      </c>
      <c r="B15" t="s" s="53">
        <f>VLOOKUP($A15,'Questions'!$A$2:$X$333,2,0)&amp;""</f>
        <v>20</v>
      </c>
      <c r="C15" t="s" s="54">
        <f>VLOOKUP($A15,'START HERE'!$A$13:$C$21,3,0)&amp;""</f>
        <v>96</v>
      </c>
      <c r="D15" s="55"/>
      <c r="E15" s="55"/>
      <c r="F15" s="25"/>
      <c r="G15" s="26"/>
      <c r="H15" s="27"/>
      <c r="I15" s="27"/>
      <c r="J15" s="27"/>
      <c r="K15" s="27"/>
      <c r="L15" s="27"/>
      <c r="M15" s="28"/>
      <c r="N15" s="29"/>
    </row>
    <row r="16" ht="22.35" customHeight="1">
      <c r="A16" t="s" s="52">
        <v>34</v>
      </c>
      <c r="B16" t="s" s="53">
        <f>VLOOKUP($A16,'Questions'!$A$2:$X$333,2,0)&amp;""</f>
        <v>35</v>
      </c>
      <c r="C16" t="s" s="54">
        <f>VLOOKUP($A16,'START HERE'!$A$13:$C$21,3,0)&amp;""</f>
        <v>101</v>
      </c>
      <c r="D16" s="55"/>
      <c r="E16" s="55"/>
      <c r="F16" s="98"/>
      <c r="G16" s="26"/>
      <c r="H16" s="27"/>
      <c r="I16" s="27"/>
      <c r="J16" s="27"/>
      <c r="K16" s="27"/>
      <c r="L16" s="27"/>
      <c r="M16" s="28"/>
      <c r="N16" s="29"/>
    </row>
    <row r="17" ht="37.35" customHeight="1">
      <c r="A17" t="s" s="30">
        <f>VLOOKUP(LEFT($A18,4),'Auto Responses'!$N$4:$O$38,2,0)&amp;""</f>
        <v>65</v>
      </c>
      <c r="B17" s="31"/>
      <c r="C17" t="s" s="59">
        <v>41</v>
      </c>
      <c r="D17" s="32"/>
      <c r="E17" t="s" s="60">
        <v>43</v>
      </c>
      <c r="F17" t="s" s="74">
        <v>44</v>
      </c>
      <c r="G17" s="62"/>
      <c r="H17" s="27"/>
      <c r="I17" s="27"/>
      <c r="J17" s="27"/>
      <c r="K17" s="27"/>
      <c r="L17" s="27"/>
      <c r="M17" s="28"/>
      <c r="N17" s="29"/>
    </row>
    <row r="18" ht="38.25" customHeight="1">
      <c r="A18" t="s" s="52">
        <v>66</v>
      </c>
      <c r="B18" t="s" s="53">
        <f>VLOOKUP($A18,'Questions'!$A$2:$X$333,2,0)</f>
        <v>67</v>
      </c>
      <c r="C18" t="s" s="113">
        <f>VLOOKUP($A18,'START HERE'!$A$23:$F$36,3,0)&amp;""</f>
        <v>249</v>
      </c>
      <c r="D18" t="s" s="64">
        <f>VLOOKUP($A18,'START HERE'!$A$23:$F$36,4,0)&amp;""</f>
        <v>68</v>
      </c>
      <c r="E18" t="s" s="65">
        <f>IF($C18="Yes",VLOOKUP($A18,'Questions'!$A$2:$X$333,17,0)&amp;"",IF($C18="No",VLOOKUP($A18,'Questions'!$A$2:$X$333,16,0)&amp;"",VLOOKUP($A18,'Questions'!$A$2:$X$333,15,0)&amp;""))</f>
        <v>69</v>
      </c>
      <c r="F18" t="s" s="72">
        <f>VLOOKUP($A18,'Institution Evaluation'!$A$56:$F$346,6,0)&amp;""</f>
      </c>
      <c r="G18" t="s" s="73">
        <v>64</v>
      </c>
      <c r="H18" s="27"/>
      <c r="I18" s="27"/>
      <c r="J18" s="27"/>
      <c r="K18" s="27"/>
      <c r="L18" s="27"/>
      <c r="M18" s="28"/>
      <c r="N18" s="29"/>
    </row>
    <row r="19" ht="37.35" customHeight="1">
      <c r="A19" t="s" s="30">
        <f>VLOOKUP(LEFT($A20,4),'Auto Responses'!$N$4:$O$38,2,0)&amp;""</f>
        <v>375</v>
      </c>
      <c r="B19" s="31"/>
      <c r="C19" t="s" s="59">
        <v>41</v>
      </c>
      <c r="D19" t="s" s="59">
        <v>42</v>
      </c>
      <c r="E19" t="s" s="60">
        <v>43</v>
      </c>
      <c r="F19" t="s" s="74">
        <v>44</v>
      </c>
      <c r="G19" s="62"/>
      <c r="H19" s="27"/>
      <c r="I19" s="27"/>
      <c r="J19" s="27"/>
      <c r="K19" s="27"/>
      <c r="L19" s="27"/>
      <c r="M19" s="28"/>
      <c r="N19" s="29"/>
    </row>
    <row r="20" ht="97.5" customHeight="1">
      <c r="A20" t="s" s="52">
        <v>376</v>
      </c>
      <c r="B20" t="s" s="53">
        <f>VLOOKUP($A20,'Questions'!$A$2:$X$333,2,0)</f>
        <v>377</v>
      </c>
      <c r="C20" t="s" s="63">
        <v>59</v>
      </c>
      <c r="D20" t="s" s="64">
        <v>378</v>
      </c>
      <c r="E20" t="s" s="65">
        <f>IF($C$18="No",'Auto Responses'!$A$3,IF($C20="Yes",VLOOKUP($A20,'Questions'!$A$2:$X$333,17,0)&amp;"",IF($C20="No",VLOOKUP($A20,'Questions'!$A$2:$X$333,16,0)&amp;"",VLOOKUP($A20,'Questions'!$A$2:$X$333,15,0)&amp;"")))</f>
        <v>379</v>
      </c>
      <c r="F20" t="s" s="66">
        <f>VLOOKUP($A20,'Institution Evaluation'!$A$56:$F$346,6,0)&amp;""</f>
      </c>
      <c r="G20" s="62"/>
      <c r="H20" s="27"/>
      <c r="I20" s="27"/>
      <c r="J20" s="27"/>
      <c r="K20" s="27"/>
      <c r="L20" s="27"/>
      <c r="M20" s="28"/>
      <c r="N20" s="29"/>
    </row>
    <row r="21" ht="120.75" customHeight="1">
      <c r="A21" t="s" s="52">
        <v>380</v>
      </c>
      <c r="B21" t="s" s="53">
        <f>VLOOKUP($A21,'Questions'!$A$2:$X$333,2,0)</f>
        <v>381</v>
      </c>
      <c r="C21" t="s" s="63">
        <v>59</v>
      </c>
      <c r="D21" t="s" s="64">
        <v>382</v>
      </c>
      <c r="E21" t="s" s="65">
        <f>IF($C$18="No",'Auto Responses'!$A$3,IF($C21="Yes",VLOOKUP($A21,'Questions'!$A$2:$X$333,17,0)&amp;"",IF($C21="No",VLOOKUP($A21,'Questions'!$A$2:$X$333,16,0)&amp;"",VLOOKUP($A21,'Questions'!$A$2:$X$333,15,0)&amp;"")))</f>
        <v>383</v>
      </c>
      <c r="F21" t="s" s="66">
        <f>VLOOKUP($A21,'Institution Evaluation'!$A$56:$F$346,6,0)&amp;""</f>
      </c>
      <c r="G21" s="62"/>
      <c r="H21" s="27"/>
      <c r="I21" s="27"/>
      <c r="J21" s="27"/>
      <c r="K21" s="27"/>
      <c r="L21" s="27"/>
      <c r="M21" s="28"/>
      <c r="N21" s="29"/>
    </row>
    <row r="22" ht="66.75" customHeight="1">
      <c r="A22" t="s" s="52">
        <v>384</v>
      </c>
      <c r="B22" t="s" s="53">
        <f>VLOOKUP($A22,'Questions'!$A$2:$X$333,2,0)</f>
        <v>385</v>
      </c>
      <c r="C22" t="s" s="63">
        <v>47</v>
      </c>
      <c r="D22" t="s" s="64">
        <v>386</v>
      </c>
      <c r="E22" t="s" s="65">
        <f>IF($C$18="No",'Auto Responses'!$A$3,IF($C22="Yes",VLOOKUP($A22,'Questions'!$A$2:$X$333,17,0)&amp;"",IF($C22="No",VLOOKUP($A22,'Questions'!$A$2:$X$333,16,0)&amp;"",VLOOKUP($A22,'Questions'!$A$2:$X$333,15,0)&amp;"")))</f>
        <v>387</v>
      </c>
      <c r="F22" t="s" s="66">
        <f>VLOOKUP($A22,'Institution Evaluation'!$A$56:$F$346,6,0)&amp;""</f>
      </c>
      <c r="G22" s="62"/>
      <c r="H22" s="27"/>
      <c r="I22" s="27"/>
      <c r="J22" s="27"/>
      <c r="K22" s="27"/>
      <c r="L22" s="27"/>
      <c r="M22" s="28"/>
      <c r="N22" s="29"/>
    </row>
    <row r="23" ht="38.25" customHeight="1">
      <c r="A23" t="s" s="52">
        <v>388</v>
      </c>
      <c r="B23" t="s" s="53">
        <f>VLOOKUP($A23,'Questions'!$A$2:$X$333,2,0)</f>
        <v>389</v>
      </c>
      <c r="C23" t="s" s="63">
        <v>59</v>
      </c>
      <c r="D23" s="69"/>
      <c r="E23" t="s" s="65">
        <f>IF($C$18="No",'Auto Responses'!$A$3,IF($C23="Yes",VLOOKUP($A23,'Questions'!$A$2:$X$333,17,0)&amp;"",IF($C23="No",VLOOKUP($A23,'Questions'!$A$2:$X$333,16,0)&amp;"",VLOOKUP($A23,'Questions'!$A$2:$X$333,15,0)&amp;"")))</f>
        <v>390</v>
      </c>
      <c r="F23" t="s" s="66">
        <f>VLOOKUP($A23,'Institution Evaluation'!$A$56:$F$346,6,0)&amp;""</f>
      </c>
      <c r="G23" s="62"/>
      <c r="H23" s="27"/>
      <c r="I23" s="27"/>
      <c r="J23" s="27"/>
      <c r="K23" s="27"/>
      <c r="L23" s="27"/>
      <c r="M23" s="28"/>
      <c r="N23" s="29"/>
    </row>
    <row r="24" ht="50.25" customHeight="1">
      <c r="A24" t="s" s="52">
        <v>391</v>
      </c>
      <c r="B24" t="s" s="53">
        <f>VLOOKUP($A24,'Questions'!$A$2:$X$333,2,0)</f>
        <v>392</v>
      </c>
      <c r="C24" t="s" s="63">
        <v>59</v>
      </c>
      <c r="D24" t="s" s="64">
        <v>393</v>
      </c>
      <c r="E24" t="s" s="65">
        <f>IF($C$18="No",'Auto Responses'!$A$3,IF($C24="Yes",VLOOKUP($A24,'Questions'!$A$2:$X$333,17,0)&amp;"",IF($C24="No",VLOOKUP($A24,'Questions'!$A$2:$X$333,16,0)&amp;"",VLOOKUP($A24,'Questions'!$A$2:$X$333,15,0)&amp;"")))</f>
        <v>394</v>
      </c>
      <c r="F24" t="s" s="66">
        <f>VLOOKUP($A24,'Institution Evaluation'!$A$56:$F$346,6,0)&amp;""</f>
      </c>
      <c r="G24" s="62"/>
      <c r="H24" s="27"/>
      <c r="I24" s="27"/>
      <c r="J24" s="27"/>
      <c r="K24" s="27"/>
      <c r="L24" s="27"/>
      <c r="M24" s="28"/>
      <c r="N24" s="29"/>
    </row>
    <row r="25" ht="57.75" customHeight="1">
      <c r="A25" t="s" s="52">
        <v>395</v>
      </c>
      <c r="B25" t="s" s="53">
        <f>VLOOKUP($A25,'Questions'!$A$2:$X$333,2,0)</f>
        <v>396</v>
      </c>
      <c r="C25" t="s" s="63">
        <v>47</v>
      </c>
      <c r="D25" t="s" s="64">
        <v>397</v>
      </c>
      <c r="E25" t="s" s="65">
        <f>IF($C$18="No",'Auto Responses'!$A$3,IF($C25="Yes",VLOOKUP($A25,'Questions'!$A$2:$X$333,17,0)&amp;"",IF($C25="No",VLOOKUP($A25,'Questions'!$A$2:$X$333,16,0)&amp;"",VLOOKUP($A25,'Questions'!$A$2:$X$333,15,0)&amp;"")))</f>
        <v>398</v>
      </c>
      <c r="F25" t="s" s="66">
        <f>VLOOKUP($A25,'Institution Evaluation'!$A$56:$F$346,6,0)&amp;""</f>
      </c>
      <c r="G25" s="62"/>
      <c r="H25" s="27"/>
      <c r="I25" s="27"/>
      <c r="J25" s="27"/>
      <c r="K25" s="27"/>
      <c r="L25" s="27"/>
      <c r="M25" s="28"/>
      <c r="N25" s="29"/>
    </row>
    <row r="26" ht="38.25" customHeight="1">
      <c r="A26" t="s" s="52">
        <v>399</v>
      </c>
      <c r="B26" t="s" s="53">
        <f>VLOOKUP($A26,'Questions'!$A$2:$X$333,2,0)</f>
        <v>400</v>
      </c>
      <c r="C26" t="s" s="63">
        <v>47</v>
      </c>
      <c r="D26" t="s" s="64">
        <v>401</v>
      </c>
      <c r="E26" t="s" s="65">
        <f>IF($C$18="No",'Auto Responses'!$A$3,IF($C26="Yes",VLOOKUP($A26,'Questions'!$A$2:$X$333,17,0)&amp;"",IF($C26="No",VLOOKUP($A26,'Questions'!$A$2:$X$333,16,0)&amp;"",VLOOKUP($A26,'Questions'!$A$2:$X$333,15,0)&amp;"")))</f>
        <v>402</v>
      </c>
      <c r="F26" t="s" s="66">
        <f>VLOOKUP($A26,'Institution Evaluation'!$A$56:$F$346,6,0)&amp;""</f>
      </c>
      <c r="G26" s="62"/>
      <c r="H26" s="27"/>
      <c r="I26" s="27"/>
      <c r="J26" s="27"/>
      <c r="K26" s="27"/>
      <c r="L26" s="27"/>
      <c r="M26" s="28"/>
      <c r="N26" s="29"/>
    </row>
    <row r="27" ht="111" customHeight="1">
      <c r="A27" t="s" s="52">
        <v>403</v>
      </c>
      <c r="B27" t="s" s="53">
        <f>VLOOKUP($A27,'Questions'!$A$2:$X$333,2,0)</f>
        <v>404</v>
      </c>
      <c r="C27" t="s" s="63">
        <v>59</v>
      </c>
      <c r="D27" t="s" s="64">
        <v>405</v>
      </c>
      <c r="E27" t="s" s="65">
        <f>IF($C$18="No",'Auto Responses'!$A$3,IF($C27="Yes",VLOOKUP($A27,'Questions'!$A$2:$X$333,17,0)&amp;"",IF($C27="No",VLOOKUP($A27,'Questions'!$A$2:$X$333,16,0)&amp;"",VLOOKUP($A27,'Questions'!$A$2:$X$333,15,0)&amp;"")))</f>
        <v>406</v>
      </c>
      <c r="F27" t="s" s="66">
        <f>VLOOKUP($A27,'Institution Evaluation'!$A$56:$F$346,6,0)&amp;""</f>
      </c>
      <c r="G27" s="62"/>
      <c r="H27" s="27"/>
      <c r="I27" s="27"/>
      <c r="J27" s="27"/>
      <c r="K27" s="27"/>
      <c r="L27" s="27"/>
      <c r="M27" s="28"/>
      <c r="N27" s="29"/>
    </row>
    <row r="28" ht="38.25" customHeight="1">
      <c r="A28" t="s" s="52">
        <v>407</v>
      </c>
      <c r="B28" t="s" s="53">
        <f>VLOOKUP($A28,'Questions'!$A$2:$X$333,2,0)</f>
        <v>408</v>
      </c>
      <c r="C28" t="s" s="63">
        <v>47</v>
      </c>
      <c r="D28" t="s" s="64">
        <v>409</v>
      </c>
      <c r="E28" t="s" s="65">
        <f>IF($C$18="No",'Auto Responses'!$A$3,IF($C28="Yes",VLOOKUP($A28,'Questions'!$A$2:$X$333,17,0)&amp;"",IF($C28="No",VLOOKUP($A28,'Questions'!$A$2:$X$333,16,0)&amp;"",VLOOKUP($A28,'Questions'!$A$2:$X$333,15,0)&amp;"")))</f>
        <v>410</v>
      </c>
      <c r="F28" t="s" s="66">
        <f>VLOOKUP($A28,'Institution Evaluation'!$A$56:$F$346,6,0)&amp;""</f>
      </c>
      <c r="G28" s="62"/>
      <c r="H28" s="27"/>
      <c r="I28" s="27"/>
      <c r="J28" s="27"/>
      <c r="K28" s="27"/>
      <c r="L28" s="27"/>
      <c r="M28" s="28"/>
      <c r="N28" s="29"/>
    </row>
    <row r="29" ht="51.75" customHeight="1">
      <c r="A29" t="s" s="52">
        <v>411</v>
      </c>
      <c r="B29" t="s" s="53">
        <f>VLOOKUP($A29,'Questions'!$A$2:$X$333,2,0)</f>
        <v>412</v>
      </c>
      <c r="C29" t="s" s="63">
        <v>47</v>
      </c>
      <c r="D29" t="s" s="64">
        <v>413</v>
      </c>
      <c r="E29" t="s" s="65">
        <f>IF($C$18="No",'Auto Responses'!$A$3,IF($C29="Yes",VLOOKUP($A29,'Questions'!$A$2:$X$333,17,0)&amp;"",IF($C29="No",VLOOKUP($A29,'Questions'!$A$2:$X$333,16,0)&amp;"",VLOOKUP($A29,'Questions'!$A$2:$X$333,15,0)&amp;"")))</f>
        <v>414</v>
      </c>
      <c r="F29" t="s" s="66">
        <f>VLOOKUP($A29,'Institution Evaluation'!$A$56:$F$346,6,0)&amp;""</f>
      </c>
      <c r="G29" s="62"/>
      <c r="H29" s="27"/>
      <c r="I29" s="27"/>
      <c r="J29" s="27"/>
      <c r="K29" s="27"/>
      <c r="L29" s="27"/>
      <c r="M29" s="28"/>
      <c r="N29" s="29"/>
    </row>
    <row r="30" ht="38.25" customHeight="1">
      <c r="A30" t="s" s="52">
        <v>415</v>
      </c>
      <c r="B30" t="s" s="53">
        <f>VLOOKUP($A30,'Questions'!$A$2:$X$333,2,0)</f>
        <v>416</v>
      </c>
      <c r="C30" t="s" s="63">
        <v>59</v>
      </c>
      <c r="D30" t="s" s="64">
        <v>417</v>
      </c>
      <c r="E30" t="s" s="65">
        <f>IF($C$18="No",'Auto Responses'!$A$3,IF($C30="Yes",VLOOKUP($A30,'Questions'!$A$2:$X$333,17,0)&amp;"",IF($C30="No",VLOOKUP($A30,'Questions'!$A$2:$X$333,16,0)&amp;"",VLOOKUP($A30,'Questions'!$A$2:$X$333,15,0)&amp;"")))</f>
        <v>418</v>
      </c>
      <c r="F30" t="s" s="66">
        <f>VLOOKUP($A30,'Institution Evaluation'!$A$56:$F$346,6,0)&amp;""</f>
      </c>
      <c r="G30" s="62"/>
      <c r="H30" s="27"/>
      <c r="I30" s="27"/>
      <c r="J30" s="27"/>
      <c r="K30" s="27"/>
      <c r="L30" s="27"/>
      <c r="M30" s="28"/>
      <c r="N30" s="29"/>
    </row>
    <row r="31" ht="45.75" customHeight="1">
      <c r="A31" t="s" s="52">
        <v>419</v>
      </c>
      <c r="B31" t="s" s="53">
        <f>VLOOKUP($A31,'Questions'!$A$2:$X$333,2,0)</f>
        <v>420</v>
      </c>
      <c r="C31" t="s" s="63">
        <v>59</v>
      </c>
      <c r="D31" t="s" s="64">
        <v>417</v>
      </c>
      <c r="E31" t="s" s="65">
        <f>IF($C$18="No",'Auto Responses'!$A$3,IF($C31="Yes",VLOOKUP($A31,'Questions'!$A$2:$X$333,17,0)&amp;"",IF($C31="No",VLOOKUP($A31,'Questions'!$A$2:$X$333,16,0)&amp;"",VLOOKUP($A31,'Questions'!$A$2:$X$333,15,0)&amp;"")))</f>
        <v>421</v>
      </c>
      <c r="F31" t="s" s="66">
        <f>VLOOKUP($A31,'Institution Evaluation'!$A$56:$F$346,6,0)&amp;""</f>
      </c>
      <c r="G31" s="62"/>
      <c r="H31" s="27"/>
      <c r="I31" s="27"/>
      <c r="J31" s="27"/>
      <c r="K31" s="27"/>
      <c r="L31" s="27"/>
      <c r="M31" s="28"/>
      <c r="N31" s="29"/>
    </row>
    <row r="32" ht="48" customHeight="1">
      <c r="A32" t="s" s="52">
        <v>422</v>
      </c>
      <c r="B32" t="s" s="53">
        <f>VLOOKUP($A32,'Questions'!$A$2:$X$333,2,0)</f>
        <v>423</v>
      </c>
      <c r="C32" t="s" s="63">
        <v>148</v>
      </c>
      <c r="D32" s="69"/>
      <c r="E32" t="s" s="65">
        <f>IF($C$18="No",'Auto Responses'!$A$3,IF($C32="Yes",VLOOKUP($A32,'Questions'!$A$2:$X$333,17,0)&amp;"",IF($C32="No",VLOOKUP($A32,'Questions'!$A$2:$X$333,16,0)&amp;"",IF($C32="N/A",VLOOKUP($A32,'Questions'!$A$2:$X$333,18,0)&amp;"",VLOOKUP($A32,'Questions'!$A$2:$X$333,15,0)&amp;""))))</f>
        <v>149</v>
      </c>
      <c r="F32" t="s" s="66">
        <f>VLOOKUP($A32,'Institution Evaluation'!$A$56:$F$346,6,0)&amp;""</f>
      </c>
      <c r="G32" s="62"/>
      <c r="H32" s="27"/>
      <c r="I32" s="27"/>
      <c r="J32" s="27"/>
      <c r="K32" s="27"/>
      <c r="L32" s="27"/>
      <c r="M32" s="28"/>
      <c r="N32" s="29"/>
    </row>
    <row r="33" ht="61.5" customHeight="1">
      <c r="A33" t="s" s="52">
        <v>424</v>
      </c>
      <c r="B33" t="s" s="53">
        <f>VLOOKUP($A33,'Questions'!$A$2:$X$333,2,0)</f>
        <v>425</v>
      </c>
      <c r="C33" t="s" s="63">
        <v>59</v>
      </c>
      <c r="D33" t="s" s="64">
        <v>426</v>
      </c>
      <c r="E33" t="s" s="65">
        <f>IF($C$18="No",'Auto Responses'!$A$3,IF($C33="Yes",VLOOKUP($A33,'Questions'!$A$2:$X$333,17,0)&amp;"",IF($C33="No",VLOOKUP($A33,'Questions'!$A$2:$X$333,16,0)&amp;"",VLOOKUP($A33,'Questions'!$A$2:$X$333,15,0)&amp;"")))</f>
        <v>427</v>
      </c>
      <c r="F33" t="s" s="72">
        <f>VLOOKUP($A33,'Institution Evaluation'!$A$56:$F$346,6,0)&amp;""</f>
      </c>
      <c r="G33" t="s" s="73">
        <v>64</v>
      </c>
      <c r="H33" s="27"/>
      <c r="I33" s="27"/>
      <c r="J33" s="27"/>
      <c r="K33" s="27"/>
      <c r="L33" s="27"/>
      <c r="M33" s="28"/>
      <c r="N33" s="29"/>
    </row>
    <row r="34" ht="37.35" customHeight="1">
      <c r="A34" t="s" s="30">
        <f>VLOOKUP(LEFT($A35,4),'Auto Responses'!$N$4:$O$38,2,0)&amp;""</f>
        <v>428</v>
      </c>
      <c r="B34" s="31"/>
      <c r="C34" t="s" s="59">
        <v>41</v>
      </c>
      <c r="D34" t="s" s="59">
        <v>42</v>
      </c>
      <c r="E34" t="s" s="60">
        <v>43</v>
      </c>
      <c r="F34" t="s" s="74">
        <v>44</v>
      </c>
      <c r="G34" s="62"/>
      <c r="H34" s="27"/>
      <c r="I34" s="27"/>
      <c r="J34" s="27"/>
      <c r="K34" s="27"/>
      <c r="L34" s="27"/>
      <c r="M34" s="28"/>
      <c r="N34" s="29"/>
    </row>
    <row r="35" ht="84" customHeight="1">
      <c r="A35" t="s" s="52">
        <v>429</v>
      </c>
      <c r="B35" t="s" s="53">
        <f>VLOOKUP($A35,'Questions'!$A$2:$X$333,2,0)</f>
        <v>430</v>
      </c>
      <c r="C35" t="s" s="113">
        <v>431</v>
      </c>
      <c r="D35" t="s" s="64">
        <v>432</v>
      </c>
      <c r="E35" t="s" s="65">
        <f>IF(OR($C35="",$C35="Other"),VLOOKUP($A35,'Questions'!$A$2:$X$333,15,0),"")&amp;""</f>
      </c>
      <c r="F35" t="s" s="66">
        <f>VLOOKUP($A35,'Institution Evaluation'!$A$56:$F$346,6,0)&amp;""</f>
      </c>
      <c r="G35" s="62"/>
      <c r="H35" s="27"/>
      <c r="I35" s="27"/>
      <c r="J35" s="27"/>
      <c r="K35" s="27"/>
      <c r="L35" s="27"/>
      <c r="M35" s="28"/>
      <c r="N35" s="29"/>
    </row>
    <row r="36" ht="53.25" customHeight="1">
      <c r="A36" t="s" s="52">
        <v>433</v>
      </c>
      <c r="B36" t="s" s="53">
        <f>VLOOKUP($A36,'Questions'!$A$2:$X$333,2,0)</f>
        <v>434</v>
      </c>
      <c r="C36" t="s" s="63">
        <v>59</v>
      </c>
      <c r="D36" t="s" s="64">
        <v>435</v>
      </c>
      <c r="E36" t="s" s="65">
        <f>IF($C$35="","",IF(OR($C$35='Auto Responses'!$J$20,$C$35='Auto Responses'!$J$21,$C$35='Auto Responses'!$J$22),'Auto Responses'!$A$26,IF($C36="Yes",VLOOKUP($A36,'Questions'!$A$2:$X$333,17,0)&amp;"",IF($C36="No",VLOOKUP($A36,'Questions'!$A$2:$X$333,16,0)&amp;"",VLOOKUP($A36,'Questions'!$A$2:$X$333,15,0)&amp;""))))</f>
      </c>
      <c r="F36" t="s" s="66">
        <f>VLOOKUP($A36,'Institution Evaluation'!$A$56:$F$346,6,0)&amp;""</f>
      </c>
      <c r="G36" s="62"/>
      <c r="H36" s="27"/>
      <c r="I36" s="27"/>
      <c r="J36" s="27"/>
      <c r="K36" s="27"/>
      <c r="L36" s="27"/>
      <c r="M36" s="28"/>
      <c r="N36" s="29"/>
    </row>
    <row r="37" ht="58.5" customHeight="1">
      <c r="A37" t="s" s="52">
        <v>436</v>
      </c>
      <c r="B37" t="s" s="53">
        <f>VLOOKUP($A37,'Questions'!$A$2:$X$333,2,0)</f>
        <v>437</v>
      </c>
      <c r="C37" t="s" s="63">
        <v>59</v>
      </c>
      <c r="D37" t="s" s="64">
        <v>438</v>
      </c>
      <c r="E37" t="s" s="65">
        <f>IF($C$35="","",IF($C37="Yes",VLOOKUP($A37,'Questions'!$A$2:$X$333,17,0)&amp;"",IF($C37="No",VLOOKUP($A37,'Questions'!$A$2:$X$333,16,0)&amp;"",VLOOKUP($A37,'Questions'!$A$2:$X$333,15,0)&amp;"")))</f>
        <v>439</v>
      </c>
      <c r="F37" t="s" s="66">
        <f>VLOOKUP($A37,'Institution Evaluation'!$A$56:$F$346,6,0)&amp;""</f>
      </c>
      <c r="G37" s="62"/>
      <c r="H37" s="27"/>
      <c r="I37" s="27"/>
      <c r="J37" s="27"/>
      <c r="K37" s="27"/>
      <c r="L37" s="27"/>
      <c r="M37" s="28"/>
      <c r="N37" s="29"/>
    </row>
    <row r="38" ht="53.25" customHeight="1">
      <c r="A38" t="s" s="52">
        <v>440</v>
      </c>
      <c r="B38" t="s" s="53">
        <f>VLOOKUP($A38,'Questions'!$A$2:$X$333,2,0)</f>
        <v>441</v>
      </c>
      <c r="C38" t="s" s="63">
        <v>59</v>
      </c>
      <c r="D38" t="s" s="64">
        <v>442</v>
      </c>
      <c r="E38" t="s" s="65">
        <f>IF($C$35="","",IF(OR($C$35='Auto Responses'!$J$20,$C$35='Auto Responses'!$J$21,$C$35='Auto Responses'!$J$22),'Auto Responses'!$A$26,IF($C38="Yes",VLOOKUP($A38,'Questions'!$A$2:$X$333,17,0)&amp;"",IF($C38="No",VLOOKUP($A38,'Questions'!$A$2:$X$333,16,0)&amp;"",VLOOKUP($A38,'Questions'!$A$2:$X$333,15,0)&amp;""))))</f>
        <v>443</v>
      </c>
      <c r="F38" t="s" s="66">
        <f>VLOOKUP($A38,'Institution Evaluation'!$A$56:$F$346,6,0)&amp;""</f>
      </c>
      <c r="G38" s="62"/>
      <c r="H38" s="27"/>
      <c r="I38" s="27"/>
      <c r="J38" s="27"/>
      <c r="K38" s="27"/>
      <c r="L38" s="27"/>
      <c r="M38" s="28"/>
      <c r="N38" s="29"/>
    </row>
    <row r="39" ht="55.5" customHeight="1">
      <c r="A39" t="s" s="52">
        <v>444</v>
      </c>
      <c r="B39" t="s" s="53">
        <f>VLOOKUP($A39,'Questions'!$A$2:$X$333,2,0)</f>
        <v>445</v>
      </c>
      <c r="C39" t="s" s="63">
        <v>59</v>
      </c>
      <c r="D39" t="s" s="64">
        <v>435</v>
      </c>
      <c r="E39" t="s" s="65">
        <f>IF($C$35="","",IF(OR($C$35='Auto Responses'!$J$17,$C$35='Auto Responses'!$J$19,$C$35='Auto Responses'!$J$20,$C$35='Auto Responses'!$J$21,$C$35='Auto Responses'!$J$22),'Auto Responses'!$A$26,IF($C39="Yes",VLOOKUP($A39,'Questions'!$A$2:$X$333,17,0)&amp;"",IF($C39="No",VLOOKUP($A39,'Questions'!$A$2:$X$333,16,0)&amp;"",VLOOKUP($A39,'Questions'!$A$2:$X$333,15,0)&amp;""))))</f>
        <v>446</v>
      </c>
      <c r="F39" t="s" s="66">
        <f>VLOOKUP($A39,'Institution Evaluation'!$A$56:$F$346,6,0)&amp;""</f>
      </c>
      <c r="G39" s="62"/>
      <c r="H39" s="27"/>
      <c r="I39" s="27"/>
      <c r="J39" s="27"/>
      <c r="K39" s="27"/>
      <c r="L39" s="27"/>
      <c r="M39" s="28"/>
      <c r="N39" s="29"/>
    </row>
    <row r="40" ht="56.25" customHeight="1">
      <c r="A40" t="s" s="52">
        <v>447</v>
      </c>
      <c r="B40" t="s" s="53">
        <f>VLOOKUP($A40,'Questions'!$A$2:$X$333,2,0)</f>
        <v>448</v>
      </c>
      <c r="C40" t="s" s="63">
        <v>59</v>
      </c>
      <c r="D40" t="s" s="64">
        <v>449</v>
      </c>
      <c r="E40" t="s" s="65">
        <f>IF($C$35="","",IF(OR($C$35='Auto Responses'!$J$19,$C$35='Auto Responses'!$J$20,$C$35='Auto Responses'!$J$21,$C$35='Auto Responses'!$J$22),'Auto Responses'!$A$26,IF($C40="Yes",VLOOKUP($A40,'Questions'!$A$2:$X$333,17,0)&amp;"",IF($C40="No",VLOOKUP($A40,'Questions'!$A$2:$X$333,16,0)&amp;"",VLOOKUP($A40,'Questions'!$A$2:$X$333,15,0)&amp;""))))</f>
        <v>450</v>
      </c>
      <c r="F40" t="s" s="66">
        <f>VLOOKUP($A40,'Institution Evaluation'!$A$56:$F$346,6,0)&amp;""</f>
      </c>
      <c r="G40" s="62"/>
      <c r="H40" s="27"/>
      <c r="I40" s="27"/>
      <c r="J40" s="27"/>
      <c r="K40" s="27"/>
      <c r="L40" s="27"/>
      <c r="M40" s="28"/>
      <c r="N40" s="29"/>
    </row>
    <row r="41" ht="48.75" customHeight="1">
      <c r="A41" t="s" s="52">
        <v>451</v>
      </c>
      <c r="B41" t="s" s="53">
        <f>VLOOKUP($A41,'Questions'!$A$2:$X$333,2,0)</f>
        <v>452</v>
      </c>
      <c r="C41" t="s" s="63">
        <v>59</v>
      </c>
      <c r="D41" t="s" s="64">
        <v>442</v>
      </c>
      <c r="E41" t="s" s="65">
        <f>IF($C$35="","",IF($C41="Yes",VLOOKUP($A41,'Questions'!$A$2:$X$333,17,0)&amp;"",IF($C41="No",VLOOKUP($A41,'Questions'!$A$2:$X$333,16,0)&amp;"",VLOOKUP($A41,'Questions'!$A$2:$X$333,15,0)&amp;"")))</f>
        <v>453</v>
      </c>
      <c r="F41" t="s" s="66">
        <f>VLOOKUP($A41,'Institution Evaluation'!$A$56:$F$346,6,0)&amp;""</f>
      </c>
      <c r="G41" s="62"/>
      <c r="H41" s="27"/>
      <c r="I41" s="27"/>
      <c r="J41" s="27"/>
      <c r="K41" s="27"/>
      <c r="L41" s="27"/>
      <c r="M41" s="28"/>
      <c r="N41" s="29"/>
    </row>
    <row r="42" ht="48" customHeight="1">
      <c r="A42" t="s" s="52">
        <v>454</v>
      </c>
      <c r="B42" t="s" s="53">
        <f>VLOOKUP($A42,'Questions'!$A$2:$X$333,2,0)</f>
        <v>455</v>
      </c>
      <c r="C42" t="s" s="63">
        <v>59</v>
      </c>
      <c r="D42" t="s" s="64">
        <v>435</v>
      </c>
      <c r="E42" t="s" s="65">
        <f>IF($C$35="","",IF($C42="Yes",VLOOKUP($A42,'Questions'!$A$2:$X$333,17,0)&amp;"",IF($C42="No",VLOOKUP($A42,'Questions'!$A$2:$X$333,16,0)&amp;"",VLOOKUP($A42,'Questions'!$A$2:$X$333,15,0)&amp;"")))</f>
        <v>456</v>
      </c>
      <c r="F42" t="s" s="66">
        <f>VLOOKUP($A42,'Institution Evaluation'!$A$56:$F$346,6,0)&amp;""</f>
      </c>
      <c r="G42" s="62"/>
      <c r="H42" s="27"/>
      <c r="I42" s="27"/>
      <c r="J42" s="27"/>
      <c r="K42" s="27"/>
      <c r="L42" s="27"/>
      <c r="M42" s="28"/>
      <c r="N42" s="29"/>
    </row>
    <row r="43" ht="55.5" customHeight="1">
      <c r="A43" t="s" s="52">
        <v>457</v>
      </c>
      <c r="B43" t="s" s="53">
        <f>VLOOKUP($A43,'Questions'!$A$2:$X$333,2,0)</f>
        <v>458</v>
      </c>
      <c r="C43" t="s" s="63">
        <v>59</v>
      </c>
      <c r="D43" t="s" s="64">
        <v>459</v>
      </c>
      <c r="E43" t="s" s="65">
        <f>IF($C$35="","",IF(OR($C$35='Auto Responses'!$J$20,$C$35='Auto Responses'!$J$21,$C$35='Auto Responses'!$J$22),'Auto Responses'!$A$26,IF($C43="Yes",VLOOKUP($A43,'Questions'!$A$2:$X$333,17,0)&amp;"",IF($C43="No",VLOOKUP($A43,'Questions'!$A$2:$X$333,16,0)&amp;"",VLOOKUP($A43,'Questions'!$A$2:$X$333,15,0)&amp;""))))</f>
        <v>460</v>
      </c>
      <c r="F43" t="s" s="66">
        <f>VLOOKUP($A43,'Institution Evaluation'!$A$56:$F$346,6,0)&amp;""</f>
      </c>
      <c r="G43" s="62"/>
      <c r="H43" s="27"/>
      <c r="I43" s="27"/>
      <c r="J43" s="27"/>
      <c r="K43" s="27"/>
      <c r="L43" s="27"/>
      <c r="M43" s="28"/>
      <c r="N43" s="29"/>
    </row>
    <row r="44" ht="56.25" customHeight="1">
      <c r="A44" t="s" s="52">
        <v>461</v>
      </c>
      <c r="B44" t="s" s="53">
        <f>VLOOKUP($A44,'Questions'!$A$2:$X$333,2,0)</f>
        <v>462</v>
      </c>
      <c r="C44" t="s" s="63">
        <v>59</v>
      </c>
      <c r="D44" t="s" s="64">
        <v>463</v>
      </c>
      <c r="E44" t="s" s="65">
        <f>IF($C$35="","",IF(OR($C$35='Auto Responses'!$J$20,$C$35='Auto Responses'!$J$21,$C$35='Auto Responses'!$J$22),'Auto Responses'!$A$26,IF($C44="Yes",VLOOKUP($A44,'Questions'!$A$2:$X$333,17,0)&amp;"",IF($C44="No",VLOOKUP($A44,'Questions'!$A$2:$X$333,16,0)&amp;"",VLOOKUP($A44,'Questions'!$A$2:$X$333,15,0)&amp;""))))</f>
        <v>464</v>
      </c>
      <c r="F44" t="s" s="66">
        <f>VLOOKUP($A44,'Institution Evaluation'!$A$56:$F$346,6,0)&amp;""</f>
      </c>
      <c r="G44" s="62"/>
      <c r="H44" s="27"/>
      <c r="I44" s="27"/>
      <c r="J44" s="27"/>
      <c r="K44" s="27"/>
      <c r="L44" s="27"/>
      <c r="M44" s="28"/>
      <c r="N44" s="29"/>
    </row>
    <row r="45" ht="60" customHeight="1">
      <c r="A45" t="s" s="52">
        <v>465</v>
      </c>
      <c r="B45" t="s" s="53">
        <f>VLOOKUP($A45,'Questions'!$A$2:$X$333,2,0)</f>
        <v>466</v>
      </c>
      <c r="C45" t="s" s="63">
        <v>59</v>
      </c>
      <c r="D45" t="s" s="64">
        <v>463</v>
      </c>
      <c r="E45" t="s" s="65">
        <f>IF($C$35="","",IF(OR($C$35='Auto Responses'!$J$19,$C$35='Auto Responses'!$J$20,$C$35='Auto Responses'!$J$21,$C$35='Auto Responses'!$J$22,$C$35='Auto Responses'!$J$23),'Auto Responses'!$A$26,IF($C45="Yes",VLOOKUP($A45,'Questions'!$A$2:$X$333,17,0)&amp;"",IF($C45="No",VLOOKUP($A45,'Questions'!$A$2:$X$333,16,0)&amp;"",VLOOKUP($A45,'Questions'!$A$2:$X$333,15,0)&amp;""))))</f>
        <v>467</v>
      </c>
      <c r="F45" t="s" s="66">
        <f>VLOOKUP($A45,'Institution Evaluation'!$A$56:$F$346,6,0)&amp;""</f>
      </c>
      <c r="G45" s="62"/>
      <c r="H45" s="27"/>
      <c r="I45" s="27"/>
      <c r="J45" s="27"/>
      <c r="K45" s="27"/>
      <c r="L45" s="27"/>
      <c r="M45" s="28"/>
      <c r="N45" s="29"/>
    </row>
    <row r="46" ht="55.5" customHeight="1">
      <c r="A46" t="s" s="52">
        <v>468</v>
      </c>
      <c r="B46" t="s" s="53">
        <f>VLOOKUP($A46,'Questions'!$A$2:$X$333,2,0)</f>
        <v>469</v>
      </c>
      <c r="C46" t="s" s="63">
        <v>59</v>
      </c>
      <c r="D46" t="s" s="64">
        <v>463</v>
      </c>
      <c r="E46" t="s" s="65">
        <f>IF($C$35="","",IF(OR($C$35='Auto Responses'!$J$20,$C$35='Auto Responses'!$J$21,$C$35='Auto Responses'!$J$22),'Auto Responses'!$A$26,IF($C46="Yes",VLOOKUP($A46,'Questions'!$A$2:$X$333,17,0)&amp;"",IF($C46="No",VLOOKUP($A46,'Questions'!$A$2:$X$333,16,0)&amp;"",VLOOKUP($A46,'Questions'!$A$2:$X$333,15,0)&amp;""))))</f>
      </c>
      <c r="F46" t="s" s="66">
        <f>VLOOKUP($A46,'Institution Evaluation'!$A$56:$F$346,6,0)&amp;""</f>
      </c>
      <c r="G46" s="62"/>
      <c r="H46" s="27"/>
      <c r="I46" s="27"/>
      <c r="J46" s="27"/>
      <c r="K46" s="27"/>
      <c r="L46" s="27"/>
      <c r="M46" s="28"/>
      <c r="N46" s="29"/>
    </row>
    <row r="47" ht="56.25" customHeight="1">
      <c r="A47" t="s" s="52">
        <v>470</v>
      </c>
      <c r="B47" t="s" s="53">
        <f>VLOOKUP($A47,'Questions'!$A$2:$X$333,2,0)</f>
        <v>471</v>
      </c>
      <c r="C47" t="s" s="63">
        <v>59</v>
      </c>
      <c r="D47" t="s" s="64">
        <v>463</v>
      </c>
      <c r="E47" t="s" s="65">
        <f>IF($C$35="","",IF(OR($C$35='Auto Responses'!$J$20,$C$35='Auto Responses'!$J$21,$C$35='Auto Responses'!$J$22),'Auto Responses'!$A$26,IF($C47="Yes",VLOOKUP($A47,'Questions'!$A$2:$X$333,17,0)&amp;"",IF($C47="No",VLOOKUP($A47,'Questions'!$A$2:$X$333,16,0)&amp;"",VLOOKUP($A47,'Questions'!$A$2:$X$333,15,0)&amp;""))))</f>
        <v>472</v>
      </c>
      <c r="F47" t="s" s="66">
        <f>VLOOKUP($A47,'Institution Evaluation'!$A$56:$F$346,6,0)&amp;""</f>
      </c>
      <c r="G47" s="62"/>
      <c r="H47" s="27"/>
      <c r="I47" s="27"/>
      <c r="J47" s="27"/>
      <c r="K47" s="27"/>
      <c r="L47" s="27"/>
      <c r="M47" s="28"/>
      <c r="N47" s="29"/>
    </row>
    <row r="48" ht="49.5" customHeight="1">
      <c r="A48" t="s" s="52">
        <v>473</v>
      </c>
      <c r="B48" t="s" s="53">
        <f>VLOOKUP($A48,'Questions'!$A$2:$X$333,2,0)</f>
        <v>474</v>
      </c>
      <c r="C48" t="s" s="63">
        <v>59</v>
      </c>
      <c r="D48" t="s" s="64">
        <v>475</v>
      </c>
      <c r="E48" t="s" s="65">
        <f>IF($C$35="","",IF($C48="Yes",VLOOKUP($A48,'Questions'!$A$2:$X$333,17,0)&amp;"",IF($C48="No",VLOOKUP($A48,'Questions'!$A$2:$X$333,16,0)&amp;"",VLOOKUP($A48,'Questions'!$A$2:$X$333,15,0)&amp;"")))</f>
        <v>476</v>
      </c>
      <c r="F48" t="s" s="66">
        <f>VLOOKUP($A48,'Institution Evaluation'!$A$56:$F$346,6,0)&amp;""</f>
      </c>
      <c r="G48" s="62"/>
      <c r="H48" s="27"/>
      <c r="I48" s="27"/>
      <c r="J48" s="27"/>
      <c r="K48" s="27"/>
      <c r="L48" s="27"/>
      <c r="M48" s="28"/>
      <c r="N48" s="29"/>
    </row>
    <row r="49" ht="54" customHeight="1">
      <c r="A49" t="s" s="52">
        <v>477</v>
      </c>
      <c r="B49" t="s" s="53">
        <f>VLOOKUP($A49,'Questions'!$A$2:$X$333,2,0)</f>
        <v>478</v>
      </c>
      <c r="C49" t="s" s="63">
        <v>59</v>
      </c>
      <c r="D49" t="s" s="64">
        <v>463</v>
      </c>
      <c r="E49" t="s" s="65">
        <f>IF($C$35="","",IF(OR($C$35='Auto Responses'!$J$17,$C$35='Auto Responses'!$J$18),'Auto Responses'!$A$26,IF($C49="Yes",VLOOKUP($A49,'Questions'!$A$2:$X$333,17,0)&amp;"",IF($C49="No",VLOOKUP($A49,'Questions'!$A$2:$X$333,16,0)&amp;"",VLOOKUP($A49,'Questions'!$A$2:$X$333,15,0)&amp;""))))</f>
        <v>479</v>
      </c>
      <c r="F49" t="s" s="66">
        <f>VLOOKUP($A49,'Institution Evaluation'!$A$56:$F$346,6,0)&amp;""</f>
      </c>
      <c r="G49" s="62"/>
      <c r="H49" s="27"/>
      <c r="I49" s="27"/>
      <c r="J49" s="27"/>
      <c r="K49" s="27"/>
      <c r="L49" s="27"/>
      <c r="M49" s="28"/>
      <c r="N49" s="29"/>
    </row>
    <row r="50" ht="52.5" customHeight="1">
      <c r="A50" t="s" s="52">
        <v>480</v>
      </c>
      <c r="B50" t="s" s="53">
        <f>VLOOKUP($A50,'Questions'!$A$2:$X$333,2,0)</f>
        <v>481</v>
      </c>
      <c r="C50" t="s" s="63">
        <v>59</v>
      </c>
      <c r="D50" t="s" s="64">
        <v>463</v>
      </c>
      <c r="E50" t="s" s="65">
        <f>IF($C$35="","",IF(OR($C$35='Auto Responses'!$J$17,$C$35='Auto Responses'!$J$18),'Auto Responses'!$A$26,IF($C50="Yes",VLOOKUP($A50,'Questions'!$A$2:$X$333,17,0)&amp;"",IF($C50="No",VLOOKUP($A50,'Questions'!$A$2:$X$333,16,0)&amp;"",VLOOKUP($A50,'Questions'!$A$2:$X$333,15,0)&amp;""))))</f>
      </c>
      <c r="F50" t="s" s="72">
        <f>VLOOKUP($A50,'Institution Evaluation'!$A$56:$F$346,6,0)&amp;""</f>
      </c>
      <c r="G50" s="62"/>
      <c r="H50" s="27"/>
      <c r="I50" s="27"/>
      <c r="J50" s="27"/>
      <c r="K50" s="27"/>
      <c r="L50" s="27"/>
      <c r="M50" s="28"/>
      <c r="N50" s="29"/>
    </row>
    <row r="51" ht="37.35" customHeight="1">
      <c r="A51" t="s" s="30">
        <f>VLOOKUP(LEFT($A52,4),'Auto Responses'!$N$4:$O$38,2,0)&amp;""</f>
        <v>482</v>
      </c>
      <c r="B51" s="31"/>
      <c r="C51" t="s" s="59">
        <v>41</v>
      </c>
      <c r="D51" t="s" s="59">
        <v>42</v>
      </c>
      <c r="E51" t="s" s="60">
        <v>43</v>
      </c>
      <c r="F51" t="s" s="74">
        <v>44</v>
      </c>
      <c r="G51" s="62"/>
      <c r="H51" s="27"/>
      <c r="I51" s="27"/>
      <c r="J51" s="27"/>
      <c r="K51" s="27"/>
      <c r="L51" s="27"/>
      <c r="M51" s="28"/>
      <c r="N51" s="29"/>
    </row>
    <row r="52" ht="38.25" customHeight="1">
      <c r="A52" t="s" s="52">
        <v>483</v>
      </c>
      <c r="B52" t="s" s="53">
        <f>VLOOKUP($A52,'Questions'!$A$2:$X$333,2,0)</f>
        <v>484</v>
      </c>
      <c r="C52" t="s" s="63">
        <v>59</v>
      </c>
      <c r="D52" t="s" s="64">
        <v>463</v>
      </c>
      <c r="E52" t="s" s="65">
        <f>IF($C$18="No",'Auto Responses'!$A$3,IF($C52="Yes",VLOOKUP($A52,'Questions'!$A$2:$X$333,17,0)&amp;"",IF($C52="No",VLOOKUP($A52,'Questions'!$A$2:$X$333,16,0)&amp;"",VLOOKUP($A52,'Questions'!$A$2:$X$333,15,0)&amp;"")))</f>
        <v>485</v>
      </c>
      <c r="F52" t="s" s="66">
        <f>VLOOKUP($A52,'Institution Evaluation'!$A$56:$F$346,6,0)&amp;""</f>
      </c>
      <c r="G52" s="62"/>
      <c r="H52" s="27"/>
      <c r="I52" s="27"/>
      <c r="J52" s="27"/>
      <c r="K52" s="27"/>
      <c r="L52" s="27"/>
      <c r="M52" s="28"/>
      <c r="N52" s="29"/>
    </row>
    <row r="53" ht="38.25" customHeight="1">
      <c r="A53" t="s" s="52">
        <v>486</v>
      </c>
      <c r="B53" t="s" s="53">
        <f>VLOOKUP($A53,'Questions'!$A$2:$X$333,2,0)</f>
        <v>487</v>
      </c>
      <c r="C53" t="s" s="63">
        <v>59</v>
      </c>
      <c r="D53" t="s" s="64">
        <v>463</v>
      </c>
      <c r="E53" t="s" s="65">
        <f>IF($C$18="No",'Auto Responses'!$A$3,IF($C53="Yes",VLOOKUP($A53,'Questions'!$A$2:$X$333,17,0)&amp;"",IF($C53="No",VLOOKUP($A53,'Questions'!$A$2:$X$333,16,0)&amp;"",VLOOKUP($A53,'Questions'!$A$2:$X$333,15,0)&amp;"")))</f>
        <v>488</v>
      </c>
      <c r="F53" t="s" s="66">
        <f>VLOOKUP($A53,'Institution Evaluation'!$A$56:$F$346,6,0)&amp;""</f>
      </c>
      <c r="G53" s="62"/>
      <c r="H53" s="27"/>
      <c r="I53" s="27"/>
      <c r="J53" s="27"/>
      <c r="K53" s="27"/>
      <c r="L53" s="27"/>
      <c r="M53" s="28"/>
      <c r="N53" s="29"/>
    </row>
    <row r="54" ht="38.25" customHeight="1">
      <c r="A54" t="s" s="52">
        <v>489</v>
      </c>
      <c r="B54" t="s" s="53">
        <f>VLOOKUP($A54,'Questions'!$A$2:$X$333,2,0)</f>
        <v>490</v>
      </c>
      <c r="C54" t="s" s="63">
        <v>59</v>
      </c>
      <c r="D54" t="s" s="64">
        <v>463</v>
      </c>
      <c r="E54" t="s" s="65">
        <f>IF($C$18="No",'Auto Responses'!$A$3,IF($C54="Yes",VLOOKUP($A54,'Questions'!$A$2:$X$333,17,0)&amp;"",IF($C54="No",VLOOKUP($A54,'Questions'!$A$2:$X$333,16,0)&amp;"",VLOOKUP($A54,'Questions'!$A$2:$X$333,15,0)&amp;"")))</f>
        <v>491</v>
      </c>
      <c r="F54" t="s" s="66">
        <f>VLOOKUP($A54,'Institution Evaluation'!$A$56:$F$346,6,0)&amp;""</f>
      </c>
      <c r="G54" s="62"/>
      <c r="H54" s="27"/>
      <c r="I54" s="27"/>
      <c r="J54" s="27"/>
      <c r="K54" s="27"/>
      <c r="L54" s="27"/>
      <c r="M54" s="28"/>
      <c r="N54" s="29"/>
    </row>
    <row r="55" ht="38.25" customHeight="1">
      <c r="A55" t="s" s="52">
        <v>492</v>
      </c>
      <c r="B55" t="s" s="53">
        <f>VLOOKUP($A55,'Questions'!$A$2:$X$333,2,0)</f>
        <v>493</v>
      </c>
      <c r="C55" t="s" s="63">
        <v>148</v>
      </c>
      <c r="D55" s="69"/>
      <c r="E55" t="s" s="65">
        <f>IF($C$18="No",'Auto Responses'!$A$3,IF($C55="Yes",VLOOKUP($A55,'Questions'!$A$2:$X$333,17,0)&amp;"",IF($C55="No",VLOOKUP($A55,'Questions'!$A$2:$X$333,16,0)&amp;"",IF($C55="N/A",VLOOKUP($A55,'Questions'!$A$2:$X$333,18,0)&amp;"",VLOOKUP($A55,'Questions'!$A$2:$X$333,15,0)&amp;""))))</f>
        <v>149</v>
      </c>
      <c r="F55" t="s" s="66">
        <f>VLOOKUP($A55,'Institution Evaluation'!$A$56:$F$346,6,0)&amp;""</f>
      </c>
      <c r="G55" s="62"/>
      <c r="H55" s="27"/>
      <c r="I55" s="27"/>
      <c r="J55" s="27"/>
      <c r="K55" s="27"/>
      <c r="L55" s="27"/>
      <c r="M55" s="28"/>
      <c r="N55" s="29"/>
    </row>
    <row r="56" ht="38.25" customHeight="1">
      <c r="A56" t="s" s="52">
        <v>494</v>
      </c>
      <c r="B56" t="s" s="53">
        <f>VLOOKUP($A56,'Questions'!$A$2:$X$333,2,0)</f>
        <v>495</v>
      </c>
      <c r="C56" t="s" s="63">
        <v>59</v>
      </c>
      <c r="D56" s="69"/>
      <c r="E56" t="s" s="65">
        <f>IF($C$18="No",'Auto Responses'!$A$3,IF($C56="Yes",VLOOKUP($A56,'Questions'!$A$2:$X$333,17,0)&amp;"",IF($C56="No",VLOOKUP($A56,'Questions'!$A$2:$X$333,16,0)&amp;"",VLOOKUP($A56,'Questions'!$A$2:$X$333,15,0)&amp;"")))</f>
        <v>496</v>
      </c>
      <c r="F56" t="s" s="66">
        <f>VLOOKUP($A56,'Institution Evaluation'!$A$56:$F$346,6,0)&amp;""</f>
      </c>
      <c r="G56" s="62"/>
      <c r="H56" s="27"/>
      <c r="I56" s="27"/>
      <c r="J56" s="27"/>
      <c r="K56" s="27"/>
      <c r="L56" s="27"/>
      <c r="M56" s="28"/>
      <c r="N56" s="29"/>
    </row>
    <row r="57" ht="48" customHeight="1">
      <c r="A57" t="s" s="52">
        <v>497</v>
      </c>
      <c r="B57" t="s" s="53">
        <f>VLOOKUP($A57,'Questions'!$A$2:$X$333,2,0)</f>
        <v>498</v>
      </c>
      <c r="C57" t="s" s="63">
        <v>59</v>
      </c>
      <c r="D57" s="69"/>
      <c r="E57" t="s" s="65">
        <f>IF($C$18="No",'Auto Responses'!$A$3,IF($C57="Yes",VLOOKUP($A57,'Questions'!$A$2:$X$333,17,0)&amp;"",IF($C57="No",VLOOKUP($A57,'Questions'!$A$2:$X$333,16,0)&amp;"",VLOOKUP($A57,'Questions'!$A$2:$X$333,15,0)&amp;"")))</f>
        <v>499</v>
      </c>
      <c r="F57" t="s" s="66">
        <f>VLOOKUP($A57,'Institution Evaluation'!$A$56:$F$346,6,0)&amp;""</f>
      </c>
      <c r="G57" s="62"/>
      <c r="H57" s="27"/>
      <c r="I57" s="27"/>
      <c r="J57" s="27"/>
      <c r="K57" s="27"/>
      <c r="L57" s="27"/>
      <c r="M57" s="28"/>
      <c r="N57" s="29"/>
    </row>
    <row r="58" ht="38.25" customHeight="1">
      <c r="A58" t="s" s="52">
        <v>500</v>
      </c>
      <c r="B58" t="s" s="53">
        <f>VLOOKUP($A58,'Questions'!$A$2:$X$333,2,0)</f>
        <v>501</v>
      </c>
      <c r="C58" t="s" s="63">
        <v>59</v>
      </c>
      <c r="D58" s="69"/>
      <c r="E58" t="s" s="65">
        <f>IF($C$18="No",'Auto Responses'!$A$3,IF($C58="Yes",VLOOKUP($A58,'Questions'!$A$2:$X$333,17,0)&amp;"",IF($C58="No",VLOOKUP($A58,'Questions'!$A$2:$X$333,16,0)&amp;"",VLOOKUP($A58,'Questions'!$A$2:$X$333,15,0)&amp;"")))</f>
        <v>502</v>
      </c>
      <c r="F58" t="s" s="66">
        <f>VLOOKUP($A58,'Institution Evaluation'!$A$56:$F$346,6,0)&amp;""</f>
      </c>
      <c r="G58" s="62"/>
      <c r="H58" s="27"/>
      <c r="I58" s="27"/>
      <c r="J58" s="27"/>
      <c r="K58" s="27"/>
      <c r="L58" s="27"/>
      <c r="M58" s="28"/>
      <c r="N58" s="29"/>
    </row>
    <row r="59" ht="38.25" customHeight="1">
      <c r="A59" t="s" s="52">
        <v>503</v>
      </c>
      <c r="B59" t="s" s="53">
        <f>VLOOKUP($A59,'Questions'!$A$2:$X$333,2,0)</f>
        <v>504</v>
      </c>
      <c r="C59" t="s" s="63">
        <v>148</v>
      </c>
      <c r="D59" s="69"/>
      <c r="E59" t="s" s="65">
        <f>IF($C$18="No",'Auto Responses'!$A$3,IF($C59="Yes",VLOOKUP($A59,'Questions'!$A$2:$X$333,17,0)&amp;"",IF($C59="No",VLOOKUP($A59,'Questions'!$A$2:$X$333,16,0)&amp;"",IF($C59="N/A",VLOOKUP($A59,'Questions'!$A$2:$X$333,18,0)&amp;"",VLOOKUP($A59,'Questions'!$A$2:$X$333,15,0)&amp;""))))</f>
        <v>149</v>
      </c>
      <c r="F59" t="s" s="66">
        <f>VLOOKUP($A59,'Institution Evaluation'!$A$56:$F$346,6,0)&amp;""</f>
      </c>
      <c r="G59" s="62"/>
      <c r="H59" s="27"/>
      <c r="I59" s="27"/>
      <c r="J59" s="27"/>
      <c r="K59" s="27"/>
      <c r="L59" s="27"/>
      <c r="M59" s="28"/>
      <c r="N59" s="29"/>
    </row>
    <row r="60" ht="38.25" customHeight="1">
      <c r="A60" t="s" s="52">
        <v>505</v>
      </c>
      <c r="B60" t="s" s="53">
        <f>VLOOKUP($A60,'Questions'!$A$2:$X$333,2,0)</f>
        <v>506</v>
      </c>
      <c r="C60" t="s" s="63">
        <v>59</v>
      </c>
      <c r="D60" s="69"/>
      <c r="E60" t="s" s="65">
        <f>IF($C$18="No",'Auto Responses'!$A$3,IF($C60="Yes",VLOOKUP($A60,'Questions'!$A$2:$X$333,17,0)&amp;"",IF($C60="No",VLOOKUP($A60,'Questions'!$A$2:$X$333,16,0)&amp;"",VLOOKUP($A60,'Questions'!$A$2:$X$333,15,0)&amp;"")))</f>
        <v>507</v>
      </c>
      <c r="F60" t="s" s="66">
        <f>VLOOKUP($A60,'Institution Evaluation'!$A$56:$F$346,6,0)&amp;""</f>
      </c>
      <c r="G60" s="62"/>
      <c r="H60" s="27"/>
      <c r="I60" s="27"/>
      <c r="J60" s="27"/>
      <c r="K60" s="27"/>
      <c r="L60" s="27"/>
      <c r="M60" s="28"/>
      <c r="N60" s="29"/>
    </row>
    <row r="61" ht="60" customHeight="1">
      <c r="A61" t="s" s="52">
        <v>508</v>
      </c>
      <c r="B61" t="s" s="53">
        <f>VLOOKUP($A61,'Questions'!$A$2:$X$333,2,0)</f>
        <v>509</v>
      </c>
      <c r="C61" s="114"/>
      <c r="D61" s="71"/>
      <c r="E61" t="s" s="65">
        <f>IF($C$18="No",'Auto Responses'!$A$3,IF($C61="Yes",VLOOKUP($A61,'Questions'!$A$2:$X$333,17,0)&amp;"",IF($C61="No",VLOOKUP($A61,'Questions'!$A$2:$X$333,16,0)&amp;"",VLOOKUP($A61,'Questions'!$A$2:$X$333,15,0)&amp;"")))</f>
        <v>510</v>
      </c>
      <c r="F61" t="s" s="66">
        <f>VLOOKUP($A61,'Institution Evaluation'!$A$56:$F$346,6,0)&amp;""</f>
      </c>
      <c r="G61" s="62"/>
      <c r="H61" s="27"/>
      <c r="I61" s="27"/>
      <c r="J61" s="27"/>
      <c r="K61" s="27"/>
      <c r="L61" s="27"/>
      <c r="M61" s="28"/>
      <c r="N61" s="29"/>
    </row>
    <row r="62" ht="36" customHeight="1">
      <c r="A62" t="s" s="52">
        <v>511</v>
      </c>
      <c r="B62" t="s" s="53">
        <f>VLOOKUP($A62,'Questions'!$A$2:$X$333,2,0)</f>
        <v>512</v>
      </c>
      <c r="C62" t="s" s="63">
        <v>59</v>
      </c>
      <c r="D62" s="69"/>
      <c r="E62" t="s" s="65">
        <f>IF($C$18="No",'Auto Responses'!$A$3,IF($C62="Yes",VLOOKUP($A62,'Questions'!$A$2:$X$333,17,0)&amp;"",IF($C62="No",VLOOKUP($A62,'Questions'!$A$2:$X$333,16,0)&amp;"",VLOOKUP($A62,'Questions'!$A$2:$X$333,15,0)&amp;"")))</f>
        <v>513</v>
      </c>
      <c r="F62" t="s" s="72">
        <f>VLOOKUP($A62,'Institution Evaluation'!$A$56:$F$346,6,0)&amp;""</f>
      </c>
      <c r="G62" t="s" s="73">
        <v>64</v>
      </c>
      <c r="H62" s="27"/>
      <c r="I62" s="27"/>
      <c r="J62" s="27"/>
      <c r="K62" s="27"/>
      <c r="L62" s="27"/>
      <c r="M62" s="28"/>
      <c r="N62" s="29"/>
    </row>
    <row r="63" ht="37.35" customHeight="1">
      <c r="A63" t="s" s="30">
        <f>VLOOKUP(LEFT($A64,4),'Auto Responses'!$N$4:$O$38,2,0)&amp;""</f>
        <v>514</v>
      </c>
      <c r="B63" s="31"/>
      <c r="C63" t="s" s="59">
        <v>41</v>
      </c>
      <c r="D63" t="s" s="59">
        <v>42</v>
      </c>
      <c r="E63" t="s" s="60">
        <v>43</v>
      </c>
      <c r="F63" t="s" s="74">
        <v>44</v>
      </c>
      <c r="G63" s="62"/>
      <c r="H63" s="27"/>
      <c r="I63" s="27"/>
      <c r="J63" s="27"/>
      <c r="K63" s="27"/>
      <c r="L63" s="27"/>
      <c r="M63" s="28"/>
      <c r="N63" s="29"/>
    </row>
    <row r="64" ht="27" customHeight="1">
      <c r="A64" t="s" s="52">
        <v>515</v>
      </c>
      <c r="B64" t="s" s="53">
        <f>VLOOKUP($A64,'Questions'!$A$2:$X$333,2,0)</f>
        <v>516</v>
      </c>
      <c r="C64" t="s" s="63">
        <v>59</v>
      </c>
      <c r="D64" s="69"/>
      <c r="E64" t="s" s="65">
        <f>IF($C$18="No",'Auto Responses'!$A$3,IF($C64="Yes",VLOOKUP($A64,'Questions'!$A$2:$X$333,17,0)&amp;"",IF($C64="No",VLOOKUP($A64,'Questions'!$A$2:$X$333,16,0)&amp;"",VLOOKUP($A64,'Questions'!$A$2:$X$333,15,0)&amp;"")))</f>
        <v>517</v>
      </c>
      <c r="F64" t="s" s="66">
        <f>VLOOKUP($A64,'Institution Evaluation'!$A$56:$F$346,6,0)&amp;""</f>
      </c>
      <c r="G64" s="62"/>
      <c r="H64" s="27"/>
      <c r="I64" s="27"/>
      <c r="J64" s="27"/>
      <c r="K64" s="27"/>
      <c r="L64" s="27"/>
      <c r="M64" s="28"/>
      <c r="N64" s="29"/>
    </row>
    <row r="65" ht="40.5" customHeight="1">
      <c r="A65" t="s" s="52">
        <v>518</v>
      </c>
      <c r="B65" t="s" s="53">
        <f>VLOOKUP($A65,'Questions'!$A$2:$X$333,2,0)</f>
        <v>519</v>
      </c>
      <c r="C65" t="s" s="63">
        <v>59</v>
      </c>
      <c r="D65" s="69"/>
      <c r="E65" t="s" s="65">
        <f>IF($C$18="No",'Auto Responses'!$A$3,IF($C65="Yes",VLOOKUP($A65,'Questions'!$A$2:$X$333,17,0)&amp;"",IF($C65="No",VLOOKUP($A65,'Questions'!$A$2:$X$333,16,0)&amp;"",VLOOKUP($A65,'Questions'!$A$2:$X$333,15,0)&amp;"")))</f>
        <v>520</v>
      </c>
      <c r="F65" t="s" s="66">
        <f>VLOOKUP($A65,'Institution Evaluation'!$A$56:$F$346,6,0)&amp;""</f>
      </c>
      <c r="G65" s="62"/>
      <c r="H65" s="27"/>
      <c r="I65" s="27"/>
      <c r="J65" s="27"/>
      <c r="K65" s="27"/>
      <c r="L65" s="27"/>
      <c r="M65" s="28"/>
      <c r="N65" s="29"/>
    </row>
    <row r="66" ht="46.5" customHeight="1">
      <c r="A66" t="s" s="52">
        <v>521</v>
      </c>
      <c r="B66" t="s" s="53">
        <f>VLOOKUP($A66,'Questions'!$A$2:$X$333,2,0)</f>
        <v>522</v>
      </c>
      <c r="C66" t="s" s="63">
        <v>59</v>
      </c>
      <c r="D66" s="69"/>
      <c r="E66" t="s" s="65">
        <f>IF($C$18="No",'Auto Responses'!$A$3,IF($C66="Yes",VLOOKUP($A66,'Questions'!$A$2:$X$333,17,0)&amp;"",IF($C66="No",VLOOKUP($A66,'Questions'!$A$2:$X$333,16,0)&amp;"",VLOOKUP($A66,'Questions'!$A$2:$X$333,15,0)&amp;"")))</f>
        <v>523</v>
      </c>
      <c r="F66" t="s" s="66">
        <f>VLOOKUP($A66,'Institution Evaluation'!$A$56:$F$346,6,0)&amp;""</f>
      </c>
      <c r="G66" s="62"/>
      <c r="H66" s="27"/>
      <c r="I66" s="27"/>
      <c r="J66" s="27"/>
      <c r="K66" s="27"/>
      <c r="L66" s="27"/>
      <c r="M66" s="28"/>
      <c r="N66" s="29"/>
    </row>
    <row r="67" ht="48" customHeight="1">
      <c r="A67" t="s" s="52">
        <v>524</v>
      </c>
      <c r="B67" t="s" s="53">
        <f>VLOOKUP($A67,'Questions'!$A$2:$X$333,2,0)</f>
        <v>525</v>
      </c>
      <c r="C67" t="s" s="63">
        <v>59</v>
      </c>
      <c r="D67" t="s" s="64">
        <v>526</v>
      </c>
      <c r="E67" t="s" s="65">
        <f>IF($C$18="No",'Auto Responses'!$A$3,IF($C67="Yes",VLOOKUP($A67,'Questions'!$A$2:$X$333,17,0)&amp;"",IF($C67="No",VLOOKUP($A67,'Questions'!$A$2:$X$333,16,0)&amp;"",VLOOKUP($A67,'Questions'!$A$2:$X$333,15,0)&amp;"")))</f>
        <v>527</v>
      </c>
      <c r="F67" t="s" s="72">
        <f>VLOOKUP($A67,'Institution Evaluation'!$A$56:$F$346,6,0)&amp;""</f>
      </c>
      <c r="G67" t="s" s="73">
        <v>64</v>
      </c>
      <c r="H67" s="27"/>
      <c r="I67" s="27"/>
      <c r="J67" s="27"/>
      <c r="K67" s="27"/>
      <c r="L67" s="27"/>
      <c r="M67" s="28"/>
      <c r="N67" s="29"/>
    </row>
    <row r="68" ht="37.35" customHeight="1">
      <c r="A68" t="s" s="30">
        <f>VLOOKUP(LEFT($A69,4),'Auto Responses'!$N$4:$O$38,2,0)&amp;""</f>
        <v>528</v>
      </c>
      <c r="B68" s="31"/>
      <c r="C68" t="s" s="59">
        <v>41</v>
      </c>
      <c r="D68" t="s" s="59">
        <v>42</v>
      </c>
      <c r="E68" t="s" s="60">
        <v>43</v>
      </c>
      <c r="F68" t="s" s="74">
        <v>44</v>
      </c>
      <c r="G68" s="62"/>
      <c r="H68" s="27"/>
      <c r="I68" s="27"/>
      <c r="J68" s="27"/>
      <c r="K68" s="27"/>
      <c r="L68" s="27"/>
      <c r="M68" s="28"/>
      <c r="N68" s="29"/>
    </row>
    <row r="69" ht="60.75" customHeight="1">
      <c r="A69" t="s" s="52">
        <v>529</v>
      </c>
      <c r="B69" t="s" s="53">
        <f>VLOOKUP($A69,'Questions'!$A$2:$X$333,2,0)</f>
        <v>530</v>
      </c>
      <c r="C69" t="s" s="63">
        <v>59</v>
      </c>
      <c r="D69" t="s" s="64">
        <v>531</v>
      </c>
      <c r="E69" t="s" s="65">
        <f>IF($C$18="No",'Auto Responses'!$A$3,IF($C69="Yes",VLOOKUP($A69,'Questions'!$A$2:$X$333,17,0)&amp;"",IF($C69="No",VLOOKUP($A69,'Questions'!$A$2:$X$333,16,0)&amp;"",VLOOKUP($A69,'Questions'!$A$2:$X$333,15,0)&amp;"")))</f>
        <v>532</v>
      </c>
      <c r="F69" t="s" s="66">
        <f>VLOOKUP($A69,'Institution Evaluation'!$A$56:$F$346,6,0)&amp;""</f>
      </c>
      <c r="G69" s="62"/>
      <c r="H69" s="27"/>
      <c r="I69" s="27"/>
      <c r="J69" s="27"/>
      <c r="K69" s="27"/>
      <c r="L69" s="27"/>
      <c r="M69" s="28"/>
      <c r="N69" s="29"/>
    </row>
    <row r="70" ht="36.75" customHeight="1">
      <c r="A70" t="s" s="52">
        <v>533</v>
      </c>
      <c r="B70" t="s" s="53">
        <f>VLOOKUP($A70,'Questions'!$A$2:$X$333,2,0)</f>
        <v>534</v>
      </c>
      <c r="C70" t="s" s="63">
        <v>47</v>
      </c>
      <c r="D70" t="s" s="64">
        <v>535</v>
      </c>
      <c r="E70" t="s" s="65">
        <f>IF($C$18="No",'Auto Responses'!$A$3,IF($C70="Yes",VLOOKUP($A70,'Questions'!$A$2:$X$333,17,0)&amp;"",IF($C70="No",VLOOKUP($A70,'Questions'!$A$2:$X$333,16,0)&amp;"",VLOOKUP($A70,'Questions'!$A$2:$X$333,15,0)&amp;"")))</f>
        <v>536</v>
      </c>
      <c r="F70" t="s" s="66">
        <f>VLOOKUP($A70,'Institution Evaluation'!$A$56:$F$346,6,0)&amp;""</f>
      </c>
      <c r="G70" s="62"/>
      <c r="H70" s="27"/>
      <c r="I70" s="27"/>
      <c r="J70" s="27"/>
      <c r="K70" s="27"/>
      <c r="L70" s="27"/>
      <c r="M70" s="28"/>
      <c r="N70" s="29"/>
    </row>
    <row r="71" ht="51.75" customHeight="1">
      <c r="A71" t="s" s="52">
        <v>537</v>
      </c>
      <c r="B71" t="s" s="53">
        <f>VLOOKUP($A71,'Questions'!$A$2:$X$333,2,0)</f>
        <v>538</v>
      </c>
      <c r="C71" t="s" s="63">
        <v>59</v>
      </c>
      <c r="D71" t="s" s="64">
        <v>539</v>
      </c>
      <c r="E71" t="s" s="65">
        <f>IF($C$18="No",'Auto Responses'!$A$3,IF($C71="Yes",VLOOKUP($A71,'Questions'!$A$2:$X$333,17,0)&amp;"",IF($C71="No",VLOOKUP($A71,'Questions'!$A$2:$X$333,16,0)&amp;"",VLOOKUP($A71,'Questions'!$A$2:$X$333,15,0)&amp;"")))</f>
        <v>540</v>
      </c>
      <c r="F71" t="s" s="66">
        <f>VLOOKUP($A71,'Institution Evaluation'!$A$56:$F$346,6,0)&amp;""</f>
      </c>
      <c r="G71" s="62"/>
      <c r="H71" s="27"/>
      <c r="I71" s="27"/>
      <c r="J71" s="27"/>
      <c r="K71" s="27"/>
      <c r="L71" s="27"/>
      <c r="M71" s="28"/>
      <c r="N71" s="29"/>
    </row>
    <row r="72" ht="54" customHeight="1">
      <c r="A72" t="s" s="52">
        <v>541</v>
      </c>
      <c r="B72" t="s" s="53">
        <f>VLOOKUP($A72,'Questions'!$A$2:$X$333,2,0)</f>
        <v>542</v>
      </c>
      <c r="C72" t="s" s="63">
        <v>59</v>
      </c>
      <c r="D72" s="69"/>
      <c r="E72" t="s" s="65">
        <f>IF($C$18="No",'Auto Responses'!$A$3,IF($C72="Yes",VLOOKUP($A72,'Questions'!$A$2:$X$333,17,0)&amp;"",IF($C72="No",VLOOKUP($A72,'Questions'!$A$2:$X$333,16,0)&amp;"",VLOOKUP($A72,'Questions'!$A$2:$X$333,15,0)&amp;"")))</f>
        <v>543</v>
      </c>
      <c r="F72" t="s" s="66">
        <f>VLOOKUP($A72,'Institution Evaluation'!$A$56:$F$346,6,0)&amp;""</f>
      </c>
      <c r="G72" s="62"/>
      <c r="H72" s="27"/>
      <c r="I72" s="27"/>
      <c r="J72" s="27"/>
      <c r="K72" s="27"/>
      <c r="L72" s="27"/>
      <c r="M72" s="28"/>
      <c r="N72" s="29"/>
    </row>
    <row r="73" ht="60" customHeight="1">
      <c r="A73" t="s" s="52">
        <v>544</v>
      </c>
      <c r="B73" t="s" s="53">
        <f>VLOOKUP($A73,'Questions'!$A$2:$X$333,2,0)</f>
        <v>545</v>
      </c>
      <c r="C73" t="s" s="63">
        <v>59</v>
      </c>
      <c r="D73" t="s" s="64">
        <v>546</v>
      </c>
      <c r="E73" t="s" s="65">
        <f>IF($C$18="No",'Auto Responses'!$A$3,IF($C73="Yes",VLOOKUP($A73,'Questions'!$A$2:$X$333,17,0)&amp;"",IF($C73="No",VLOOKUP($A73,'Questions'!$A$2:$X$333,16,0)&amp;"",VLOOKUP($A73,'Questions'!$A$2:$X$333,15,0)&amp;"")))</f>
      </c>
      <c r="F73" t="s" s="66">
        <f>VLOOKUP($A73,'Institution Evaluation'!$A$56:$F$346,6,0)&amp;""</f>
      </c>
      <c r="G73" s="62"/>
      <c r="H73" s="27"/>
      <c r="I73" s="27"/>
      <c r="J73" s="27"/>
      <c r="K73" s="27"/>
      <c r="L73" s="27"/>
      <c r="M73" s="28"/>
      <c r="N73" s="29"/>
    </row>
    <row r="74" ht="56.25" customHeight="1">
      <c r="A74" t="s" s="52">
        <v>547</v>
      </c>
      <c r="B74" t="s" s="53">
        <f>VLOOKUP($A74,'Questions'!$A$2:$X$333,2,0)</f>
        <v>548</v>
      </c>
      <c r="C74" t="s" s="63">
        <v>59</v>
      </c>
      <c r="D74" s="69"/>
      <c r="E74" t="s" s="65">
        <f>IF($C$18="No",'Auto Responses'!$A$3,IF($C74="Yes",VLOOKUP($A74,'Questions'!$A$2:$X$333,17,0)&amp;"",IF($C74="No",VLOOKUP($A74,'Questions'!$A$2:$X$333,16,0)&amp;"",VLOOKUP($A74,'Questions'!$A$2:$X$333,15,0)&amp;"")))</f>
        <v>549</v>
      </c>
      <c r="F74" t="s" s="66">
        <f>VLOOKUP($A74,'Institution Evaluation'!$A$56:$F$346,6,0)&amp;""</f>
      </c>
      <c r="G74" t="s" s="73">
        <v>64</v>
      </c>
      <c r="H74" s="27"/>
      <c r="I74" s="27"/>
      <c r="J74" s="27"/>
      <c r="K74" s="27"/>
      <c r="L74" s="27"/>
      <c r="M74" s="28"/>
      <c r="N74" s="29"/>
    </row>
    <row r="75" ht="36.75" customHeight="1">
      <c r="A75" t="s" s="101">
        <v>92</v>
      </c>
      <c r="B75" s="77"/>
      <c r="C75" s="78"/>
      <c r="D75" s="79"/>
      <c r="E75" s="80"/>
      <c r="F75" s="81"/>
      <c r="G75" s="82"/>
      <c r="H75" s="27"/>
      <c r="I75" s="27"/>
      <c r="J75" s="27"/>
      <c r="K75" s="27"/>
      <c r="L75" s="27"/>
      <c r="M75" s="28"/>
      <c r="N75" s="29"/>
    </row>
    <row r="76" ht="15" customHeight="1" hidden="1">
      <c r="A76" s="28"/>
      <c r="B76" s="104"/>
      <c r="C76" s="105"/>
      <c r="D76" s="106"/>
      <c r="E76" s="107"/>
      <c r="F76" s="104"/>
      <c r="G76" s="108"/>
      <c r="H76" s="27"/>
      <c r="I76" s="27"/>
      <c r="J76" s="27"/>
      <c r="K76" s="27"/>
      <c r="L76" s="27"/>
      <c r="M76" s="28"/>
      <c r="N76" s="29"/>
    </row>
    <row r="77" ht="15" customHeight="1" hidden="1">
      <c r="A77" s="116"/>
      <c r="B77" s="105"/>
      <c r="C77" s="106"/>
      <c r="D77" s="107"/>
      <c r="E77" s="117"/>
      <c r="F77" s="104"/>
      <c r="G77" s="108"/>
      <c r="H77" s="27"/>
      <c r="I77" s="27"/>
      <c r="J77" s="27"/>
      <c r="K77" s="27"/>
      <c r="L77" s="118"/>
      <c r="M77" s="28"/>
      <c r="N77" s="29"/>
    </row>
    <row r="78" ht="8" customHeight="1" hidden="1">
      <c r="A78" s="109"/>
      <c r="B78" s="110"/>
      <c r="C78" s="111"/>
      <c r="D78" s="106"/>
      <c r="E78" s="106"/>
      <c r="F78" s="104"/>
      <c r="G78" s="108"/>
      <c r="H78" s="27"/>
      <c r="I78" s="27"/>
      <c r="J78" s="27"/>
      <c r="K78" s="27"/>
      <c r="L78" s="27"/>
      <c r="M78" s="28"/>
      <c r="N78" s="29"/>
    </row>
    <row r="79" ht="8" customHeight="1" hidden="1">
      <c r="A79" s="109"/>
      <c r="B79" s="110"/>
      <c r="C79" s="111"/>
      <c r="D79" s="106"/>
      <c r="E79" s="106"/>
      <c r="F79" s="104"/>
      <c r="G79" s="108"/>
      <c r="H79" s="27"/>
      <c r="I79" s="27"/>
      <c r="J79" s="27"/>
      <c r="K79" s="27"/>
      <c r="L79" s="27"/>
      <c r="M79" s="28"/>
      <c r="N79" s="29"/>
    </row>
    <row r="80" ht="8" customHeight="1" hidden="1">
      <c r="A80" s="109"/>
      <c r="B80" s="110"/>
      <c r="C80" s="111"/>
      <c r="D80" s="106"/>
      <c r="E80" s="106"/>
      <c r="F80" s="104"/>
      <c r="G80" s="108"/>
      <c r="H80" s="27"/>
      <c r="I80" s="27"/>
      <c r="J80" s="27"/>
      <c r="K80" s="27"/>
      <c r="L80" s="27"/>
      <c r="M80" s="28"/>
      <c r="N80" s="29"/>
    </row>
    <row r="81" ht="8" customHeight="1" hidden="1">
      <c r="A81" s="109"/>
      <c r="B81" s="110"/>
      <c r="C81" s="111"/>
      <c r="D81" s="106"/>
      <c r="E81" s="106"/>
      <c r="F81" s="104"/>
      <c r="G81" s="108"/>
      <c r="H81" s="27"/>
      <c r="I81" s="27"/>
      <c r="J81" s="27"/>
      <c r="K81" s="27"/>
      <c r="L81" s="27"/>
      <c r="M81" s="28"/>
      <c r="N81" s="29"/>
    </row>
    <row r="82" ht="8" customHeight="1" hidden="1">
      <c r="A82" s="109"/>
      <c r="B82" s="110"/>
      <c r="C82" s="111"/>
      <c r="D82" s="106"/>
      <c r="E82" s="106"/>
      <c r="F82" s="104"/>
      <c r="G82" s="108"/>
      <c r="H82" s="27"/>
      <c r="I82" s="27"/>
      <c r="J82" s="27"/>
      <c r="K82" s="27"/>
      <c r="L82" s="27"/>
      <c r="M82" s="28"/>
      <c r="N82" s="29"/>
    </row>
    <row r="83" ht="8" customHeight="1" hidden="1">
      <c r="A83" s="109"/>
      <c r="B83" s="110"/>
      <c r="C83" s="111"/>
      <c r="D83" s="106"/>
      <c r="E83" s="106"/>
      <c r="F83" s="104"/>
      <c r="G83" s="108"/>
      <c r="H83" s="27"/>
      <c r="I83" s="27"/>
      <c r="J83" s="27"/>
      <c r="K83" s="27"/>
      <c r="L83" s="27"/>
      <c r="M83" s="28"/>
      <c r="N83" s="29"/>
    </row>
    <row r="84" ht="8" customHeight="1" hidden="1">
      <c r="A84" s="109"/>
      <c r="B84" s="110"/>
      <c r="C84" s="111"/>
      <c r="D84" s="106"/>
      <c r="E84" s="106"/>
      <c r="F84" s="104"/>
      <c r="G84" s="108"/>
      <c r="H84" s="27"/>
      <c r="I84" s="27"/>
      <c r="J84" s="27"/>
      <c r="K84" s="27"/>
      <c r="L84" s="27"/>
      <c r="M84" s="28"/>
      <c r="N84" s="29"/>
    </row>
    <row r="85" ht="18" customHeight="1">
      <c r="A85" s="89"/>
      <c r="B85" s="84"/>
      <c r="C85" s="85"/>
      <c r="D85" s="86"/>
      <c r="E85" s="86"/>
      <c r="F85" s="84"/>
      <c r="G85" s="87"/>
      <c r="H85" s="88"/>
      <c r="I85" s="88"/>
      <c r="J85" s="88"/>
      <c r="K85" s="88"/>
      <c r="L85" s="88"/>
      <c r="M85" s="89"/>
      <c r="N85" s="90"/>
    </row>
  </sheetData>
  <dataValidations count="3">
    <dataValidation type="list" allowBlank="1" showInputMessage="1" showErrorMessage="1" sqref="C20:C31 C33 C36:C50 C52:C54 C56:C58 C60 C62 C64:C67 C69:C75">
      <formula1>"Yes,No"</formula1>
    </dataValidation>
    <dataValidation type="list" allowBlank="1" showInputMessage="1" showErrorMessage="1" sqref="C32 C55 C59">
      <formula1>"Yes,No,N/A"</formula1>
    </dataValidation>
    <dataValidation type="list" allowBlank="1" showInputMessage="1" showErrorMessage="1" sqref="C35">
      <formula1>"Self-Managed,Physical Co-Location,Virtual Co-Location,AWS,Azure,GCP,Hybrid/Other"</formula1>
    </dataValidation>
  </dataValidations>
  <hyperlinks>
    <hyperlink ref="D29" r:id="rId1" location="" tooltip="" display="https://github.com/jasp-stats/jasp-desktop"/>
  </hyperlinks>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xl/worksheets/sheet5.xml><?xml version="1.0" encoding="utf-8"?>
<worksheet xmlns:r="http://schemas.openxmlformats.org/officeDocument/2006/relationships" xmlns="http://schemas.openxmlformats.org/spreadsheetml/2006/main">
  <dimension ref="A1:N48"/>
  <sheetViews>
    <sheetView workbookViewId="0" showGridLines="0" defaultGridColor="1"/>
  </sheetViews>
  <sheetFormatPr defaultColWidth="8.625" defaultRowHeight="0" customHeight="1" outlineLevelRow="0" outlineLevelCol="0"/>
  <cols>
    <col min="1" max="1" width="8.375" style="120" customWidth="1"/>
    <col min="2" max="2" width="55.125" style="120" customWidth="1"/>
    <col min="3" max="3" width="18.875" style="120" customWidth="1"/>
    <col min="4" max="4" width="55.75" style="120" customWidth="1"/>
    <col min="5" max="5" width="32" style="120" customWidth="1"/>
    <col min="6" max="6" width="30.75" style="120" customWidth="1"/>
    <col min="7" max="7" width="18.125" style="120" customWidth="1"/>
    <col min="8" max="12" hidden="1" width="8.625" style="120" customWidth="1"/>
    <col min="13" max="14" width="8.625" style="120" customWidth="1"/>
    <col min="15" max="16384" width="8.625" style="120" customWidth="1"/>
  </cols>
  <sheetData>
    <row r="1" ht="8" customHeight="1" hidden="1">
      <c r="A1" t="s" s="2">
        <v>0</v>
      </c>
      <c r="B1" s="3"/>
      <c r="C1" s="4"/>
      <c r="D1" s="5"/>
      <c r="E1" s="5"/>
      <c r="F1" s="3"/>
      <c r="G1" s="6"/>
      <c r="H1" s="7"/>
      <c r="I1" s="7"/>
      <c r="J1" s="7"/>
      <c r="K1" s="7"/>
      <c r="L1" s="7"/>
      <c r="M1" s="8"/>
      <c r="N1" s="9"/>
    </row>
    <row r="2" ht="36" customHeight="1">
      <c r="A2" t="s" s="10">
        <v>550</v>
      </c>
      <c r="B2" s="11"/>
      <c r="C2" s="12"/>
      <c r="D2" s="13"/>
      <c r="E2" s="14"/>
      <c r="F2" t="s" s="15">
        <f>'Auto Responses'!$A$36</f>
        <v>2</v>
      </c>
      <c r="G2" s="16"/>
      <c r="H2" s="17"/>
      <c r="I2" s="17"/>
      <c r="J2" s="17"/>
      <c r="K2" s="17"/>
      <c r="L2" s="17"/>
      <c r="M2" s="18"/>
      <c r="N2" s="19"/>
    </row>
    <row r="3" ht="29.1" customHeight="1">
      <c r="A3" t="s" s="20">
        <v>3</v>
      </c>
      <c r="B3" s="21"/>
      <c r="C3" s="92">
        <f>'START HERE'!$C$3</f>
      </c>
      <c r="D3" s="23"/>
      <c r="E3" s="24"/>
      <c r="F3" s="25"/>
      <c r="G3" s="26"/>
      <c r="H3" s="27"/>
      <c r="I3" s="27"/>
      <c r="J3" s="27"/>
      <c r="K3" s="27"/>
      <c r="L3" s="27"/>
      <c r="M3" s="28"/>
      <c r="N3" s="29"/>
    </row>
    <row r="4" ht="36" customHeight="1">
      <c r="A4" t="s" s="30">
        <v>4</v>
      </c>
      <c r="B4" s="31"/>
      <c r="C4" s="32"/>
      <c r="D4" s="33"/>
      <c r="E4" s="34"/>
      <c r="F4" s="34"/>
      <c r="G4" s="26"/>
      <c r="H4" s="27"/>
      <c r="I4" s="27"/>
      <c r="J4" s="27"/>
      <c r="K4" s="27"/>
      <c r="L4" s="27"/>
      <c r="M4" s="28"/>
      <c r="N4" s="29"/>
    </row>
    <row r="5" ht="19.5" customHeight="1">
      <c r="A5" t="s" s="35">
        <f>HLOOKUP($A$4,'Auto Responses'!$D$2:$D$8,2,0)&amp;""</f>
        <v>5</v>
      </c>
      <c r="B5" s="36"/>
      <c r="C5" s="37"/>
      <c r="D5" s="38"/>
      <c r="E5" s="36"/>
      <c r="F5" s="39"/>
      <c r="G5" s="26"/>
      <c r="H5" s="27"/>
      <c r="I5" s="27"/>
      <c r="J5" s="27"/>
      <c r="K5" s="27"/>
      <c r="L5" s="27"/>
      <c r="M5" s="28"/>
      <c r="N5" s="29"/>
    </row>
    <row r="6" ht="19.5" customHeight="1">
      <c r="A6" t="s" s="40">
        <f>HLOOKUP($A$4,'Auto Responses'!$D$2:$D$8,3,0)&amp;""</f>
        <v>6</v>
      </c>
      <c r="B6" s="41"/>
      <c r="C6" s="42"/>
      <c r="D6" s="43"/>
      <c r="E6" s="41"/>
      <c r="F6" s="44"/>
      <c r="G6" s="26"/>
      <c r="H6" s="27"/>
      <c r="I6" s="27"/>
      <c r="J6" s="27"/>
      <c r="K6" s="27"/>
      <c r="L6" s="27"/>
      <c r="M6" s="28"/>
      <c r="N6" s="29"/>
    </row>
    <row r="7" ht="19.5" customHeight="1">
      <c r="A7" t="s" s="40">
        <f>HLOOKUP($A$4,'Auto Responses'!$D$2:$D$8,4,0)&amp;""</f>
        <v>7</v>
      </c>
      <c r="B7" s="41"/>
      <c r="C7" s="42"/>
      <c r="D7" s="43"/>
      <c r="E7" s="41"/>
      <c r="F7" s="44"/>
      <c r="G7" s="26"/>
      <c r="H7" s="27"/>
      <c r="I7" s="27"/>
      <c r="J7" s="27"/>
      <c r="K7" s="27"/>
      <c r="L7" s="27"/>
      <c r="M7" s="28"/>
      <c r="N7" s="29"/>
    </row>
    <row r="8" ht="19.5" customHeight="1">
      <c r="A8" t="s" s="40">
        <f>HLOOKUP($A$4,'Auto Responses'!$D$2:$D$8,5,0)&amp;""</f>
        <v>8</v>
      </c>
      <c r="B8" s="41"/>
      <c r="C8" s="42"/>
      <c r="D8" s="43"/>
      <c r="E8" s="41"/>
      <c r="F8" s="44"/>
      <c r="G8" s="26"/>
      <c r="H8" s="27"/>
      <c r="I8" s="27"/>
      <c r="J8" s="27"/>
      <c r="K8" s="27"/>
      <c r="L8" s="27"/>
      <c r="M8" s="28"/>
      <c r="N8" s="29"/>
    </row>
    <row r="9" ht="19.5" customHeight="1">
      <c r="A9" t="s" s="40">
        <f>HLOOKUP($A$4,'Auto Responses'!$D$2:$D$8,6,0)&amp;""</f>
        <v>9</v>
      </c>
      <c r="B9" s="41"/>
      <c r="C9" s="42"/>
      <c r="D9" s="43"/>
      <c r="E9" s="41"/>
      <c r="F9" s="44"/>
      <c r="G9" s="26"/>
      <c r="H9" s="27"/>
      <c r="I9" s="27"/>
      <c r="J9" s="27"/>
      <c r="K9" s="27"/>
      <c r="L9" s="27"/>
      <c r="M9" s="28"/>
      <c r="N9" s="29"/>
    </row>
    <row r="10" ht="19.5" customHeight="1">
      <c r="A10" t="s" s="45">
        <f>HLOOKUP($A$4,'Auto Responses'!$D$2:$D$8,7,0)&amp;""</f>
        <v>10</v>
      </c>
      <c r="B10" s="41"/>
      <c r="C10" s="42"/>
      <c r="D10" s="43"/>
      <c r="E10" s="41"/>
      <c r="F10" s="44"/>
      <c r="G10" s="26"/>
      <c r="H10" s="27"/>
      <c r="I10" s="27"/>
      <c r="J10" s="27"/>
      <c r="K10" s="27"/>
      <c r="L10" s="27"/>
      <c r="M10" s="28"/>
      <c r="N10" s="29"/>
    </row>
    <row r="11" ht="19.5" customHeight="1">
      <c r="A11" t="s" s="46">
        <f>HLOOKUP($A$4,'Auto Responses'!$D$2:$D$9,8,0)&amp;""</f>
        <v>11</v>
      </c>
      <c r="B11" s="47"/>
      <c r="C11" s="42"/>
      <c r="D11" s="49"/>
      <c r="E11" s="47"/>
      <c r="F11" s="50"/>
      <c r="G11" s="26"/>
      <c r="H11" s="27"/>
      <c r="I11" s="27"/>
      <c r="J11" s="27"/>
      <c r="K11" s="27"/>
      <c r="L11" s="27"/>
      <c r="M11" s="28"/>
      <c r="N11" s="29"/>
    </row>
    <row r="12" ht="36" customHeight="1">
      <c r="A12" t="s" s="30">
        <f>VLOOKUP(LEFT($A13,4),'Auto Responses'!$N$4:$O$38,2,0)&amp;""</f>
        <v>12</v>
      </c>
      <c r="B12" s="31"/>
      <c r="C12" t="s" s="97">
        <v>41</v>
      </c>
      <c r="D12" s="32"/>
      <c r="E12" s="34"/>
      <c r="F12" s="34"/>
      <c r="G12" s="26"/>
      <c r="H12" s="27"/>
      <c r="I12" s="27"/>
      <c r="J12" s="27"/>
      <c r="K12" s="27"/>
      <c r="L12" s="27"/>
      <c r="M12" s="28"/>
      <c r="N12" s="29"/>
    </row>
    <row r="13" ht="22.35" customHeight="1">
      <c r="A13" t="s" s="52">
        <v>13</v>
      </c>
      <c r="B13" t="s" s="53">
        <f>VLOOKUP($A13,'Questions'!$A$2:$X$333,2,0)&amp;""</f>
        <v>14</v>
      </c>
      <c r="C13" t="s" s="54">
        <f>VLOOKUP($A13,'START HERE'!$A$13:$C$21,3,0)&amp;""</f>
        <v>94</v>
      </c>
      <c r="D13" s="55"/>
      <c r="E13" s="55"/>
      <c r="F13" s="25"/>
      <c r="G13" s="26"/>
      <c r="H13" s="27"/>
      <c r="I13" s="27"/>
      <c r="J13" s="27"/>
      <c r="K13" s="27"/>
      <c r="L13" s="27"/>
      <c r="M13" s="28"/>
      <c r="N13" s="29"/>
    </row>
    <row r="14" ht="22.35" customHeight="1">
      <c r="A14" t="s" s="52">
        <v>16</v>
      </c>
      <c r="B14" t="s" s="53">
        <f>VLOOKUP($A14,'Questions'!$A$2:$X$333,2,0)&amp;""</f>
        <v>17</v>
      </c>
      <c r="C14" t="s" s="54">
        <f>VLOOKUP($A14,'START HERE'!$A$13:$C$21,3,0)&amp;""</f>
        <v>95</v>
      </c>
      <c r="D14" s="55"/>
      <c r="E14" s="55"/>
      <c r="F14" s="25"/>
      <c r="G14" s="26"/>
      <c r="H14" s="27"/>
      <c r="I14" s="27"/>
      <c r="J14" s="27"/>
      <c r="K14" s="27"/>
      <c r="L14" s="27"/>
      <c r="M14" s="28"/>
      <c r="N14" s="29"/>
    </row>
    <row r="15" ht="22.35" customHeight="1">
      <c r="A15" t="s" s="52">
        <v>19</v>
      </c>
      <c r="B15" t="s" s="53">
        <f>VLOOKUP($A15,'Questions'!$A$2:$X$333,2,0)&amp;""</f>
        <v>20</v>
      </c>
      <c r="C15" t="s" s="54">
        <f>VLOOKUP($A15,'START HERE'!$A$13:$C$21,3,0)&amp;""</f>
        <v>96</v>
      </c>
      <c r="D15" s="55"/>
      <c r="E15" s="55"/>
      <c r="F15" s="25"/>
      <c r="G15" s="26"/>
      <c r="H15" s="27"/>
      <c r="I15" s="27"/>
      <c r="J15" s="27"/>
      <c r="K15" s="27"/>
      <c r="L15" s="27"/>
      <c r="M15" s="28"/>
      <c r="N15" s="29"/>
    </row>
    <row r="16" ht="22.35" customHeight="1">
      <c r="A16" t="s" s="52">
        <v>34</v>
      </c>
      <c r="B16" t="s" s="53">
        <f>VLOOKUP($A16,'Questions'!$A$2:$X$333,2,0)&amp;""</f>
        <v>35</v>
      </c>
      <c r="C16" t="s" s="54">
        <f>VLOOKUP($A16,'START HERE'!$A$13:$C$21,3,0)&amp;""</f>
        <v>101</v>
      </c>
      <c r="D16" s="55"/>
      <c r="E16" s="55"/>
      <c r="F16" s="98"/>
      <c r="G16" s="26"/>
      <c r="H16" s="27"/>
      <c r="I16" s="27"/>
      <c r="J16" s="27"/>
      <c r="K16" s="27"/>
      <c r="L16" s="27"/>
      <c r="M16" s="28"/>
      <c r="N16" s="29"/>
    </row>
    <row r="17" ht="37.35" customHeight="1">
      <c r="A17" t="s" s="30">
        <f>VLOOKUP(LEFT($A18,4),'Auto Responses'!$N$4:$O$38,2,0)&amp;""</f>
        <v>65</v>
      </c>
      <c r="B17" s="31"/>
      <c r="C17" t="s" s="59">
        <v>41</v>
      </c>
      <c r="D17" s="32"/>
      <c r="E17" t="s" s="60">
        <v>43</v>
      </c>
      <c r="F17" t="s" s="74">
        <v>44</v>
      </c>
      <c r="G17" s="62"/>
      <c r="H17" s="27"/>
      <c r="I17" s="27"/>
      <c r="J17" s="27"/>
      <c r="K17" s="27"/>
      <c r="L17" s="27"/>
      <c r="M17" s="28"/>
      <c r="N17" s="29"/>
    </row>
    <row r="18" ht="54" customHeight="1">
      <c r="A18" t="s" s="52">
        <v>70</v>
      </c>
      <c r="B18" t="s" s="53">
        <f>VLOOKUP($A18,'Questions'!$A$2:$X$333,2,0)</f>
        <v>71</v>
      </c>
      <c r="C18" t="s" s="113">
        <f>VLOOKUP($A18,'START HERE'!$A$23:$F$36,3,0)&amp;""</f>
        <v>249</v>
      </c>
      <c r="D18" t="s" s="64">
        <f>VLOOKUP($A18,'START HERE'!$A$23:$F$36,4,0)&amp;""</f>
      </c>
      <c r="E18" t="s" s="65">
        <f>IF($C18="Yes",VLOOKUP($A18,'Questions'!$A$2:$X$333,17,0)&amp;"",IF($C18="No",VLOOKUP($A18,'Questions'!$A$2:$X$333,16,0)&amp;"",VLOOKUP($A18,'Questions'!$A$2:$X$333,15,0)&amp;""))</f>
        <v>72</v>
      </c>
      <c r="F18" t="s" s="72">
        <f>VLOOKUP($A18,'Institution Evaluation'!$A$56:$F$346,6,0)&amp;""</f>
      </c>
      <c r="G18" t="s" s="73">
        <v>64</v>
      </c>
      <c r="H18" s="27"/>
      <c r="I18" s="27"/>
      <c r="J18" s="27"/>
      <c r="K18" s="27"/>
      <c r="L18" s="27"/>
      <c r="M18" s="28"/>
      <c r="N18" s="29"/>
    </row>
    <row r="19" ht="37.35" customHeight="1">
      <c r="A19" t="s" s="30">
        <f>VLOOKUP(LEFT($A20,4),'Auto Responses'!$N$4:$O$38,2,0)&amp;""</f>
        <v>551</v>
      </c>
      <c r="B19" s="31"/>
      <c r="C19" t="s" s="59">
        <v>41</v>
      </c>
      <c r="D19" t="s" s="59">
        <v>42</v>
      </c>
      <c r="E19" t="s" s="60">
        <v>43</v>
      </c>
      <c r="F19" t="s" s="74">
        <v>44</v>
      </c>
      <c r="G19" s="62"/>
      <c r="H19" s="27"/>
      <c r="I19" s="27"/>
      <c r="J19" s="27"/>
      <c r="K19" s="27"/>
      <c r="L19" s="27"/>
      <c r="M19" s="28"/>
      <c r="N19" s="29"/>
    </row>
    <row r="20" ht="30" customHeight="1">
      <c r="A20" t="s" s="52">
        <v>552</v>
      </c>
      <c r="B20" t="s" s="53">
        <f>VLOOKUP($A20,'Questions'!$A$2:$X$333,2,0)</f>
        <v>553</v>
      </c>
      <c r="C20" t="s" s="54">
        <v>24</v>
      </c>
      <c r="D20" s="71"/>
      <c r="E20" t="s" s="65">
        <f>IF($C$18="No",'Auto Responses'!$A$4,IF($C20="Yes",VLOOKUP($A20,'Questions'!$A$2:$X$333,17,0)&amp;"",IF($C20="No",VLOOKUP($A20,'Questions'!$A$2:$X$333,16,0)&amp;"",VLOOKUP($A20,'Questions'!$A$2:$X$333,15,0)&amp;"")))</f>
      </c>
      <c r="F20" t="s" s="66">
        <f>VLOOKUP($A20,'Institution Evaluation'!$A$56:$F$346,6,0)&amp;""</f>
      </c>
      <c r="G20" s="62"/>
      <c r="H20" s="27"/>
      <c r="I20" s="27"/>
      <c r="J20" s="27"/>
      <c r="K20" s="27"/>
      <c r="L20" s="27"/>
      <c r="M20" s="28"/>
      <c r="N20" s="29"/>
    </row>
    <row r="21" ht="30" customHeight="1">
      <c r="A21" t="s" s="52">
        <v>554</v>
      </c>
      <c r="B21" t="s" s="53">
        <f>VLOOKUP($A21,'Questions'!$A$2:$X$333,2,0)</f>
        <v>555</v>
      </c>
      <c r="C21" t="s" s="54">
        <v>27</v>
      </c>
      <c r="D21" s="71"/>
      <c r="E21" t="s" s="65">
        <f>IF($C$18="No",'Auto Responses'!$A$4,IF($C21="Yes",VLOOKUP($A21,'Questions'!$A$2:$X$333,17,0)&amp;"",IF($C21="No",VLOOKUP($A21,'Questions'!$A$2:$X$333,16,0)&amp;"",VLOOKUP($A21,'Questions'!$A$2:$X$333,15,0)&amp;"")))</f>
      </c>
      <c r="F21" t="s" s="66">
        <f>VLOOKUP($A21,'Institution Evaluation'!$A$56:$F$346,6,0)&amp;""</f>
      </c>
      <c r="G21" s="62"/>
      <c r="H21" s="27"/>
      <c r="I21" s="27"/>
      <c r="J21" s="27"/>
      <c r="K21" s="27"/>
      <c r="L21" s="27"/>
      <c r="M21" s="28"/>
      <c r="N21" s="29"/>
    </row>
    <row r="22" ht="30" customHeight="1">
      <c r="A22" t="s" s="52">
        <v>556</v>
      </c>
      <c r="B22" t="s" s="53">
        <f>VLOOKUP($A22,'Questions'!$A$2:$X$333,2,0)</f>
        <v>557</v>
      </c>
      <c r="C22" t="s" s="54">
        <v>30</v>
      </c>
      <c r="D22" s="71"/>
      <c r="E22" t="s" s="65">
        <f>IF($C$18="No",'Auto Responses'!$A$4,IF($C22="Yes",VLOOKUP($A22,'Questions'!$A$2:$X$333,17,0)&amp;"",IF($C22="No",VLOOKUP($A22,'Questions'!$A$2:$X$333,16,0)&amp;"",VLOOKUP($A22,'Questions'!$A$2:$X$333,15,0)&amp;"")))</f>
      </c>
      <c r="F22" t="s" s="66">
        <f>VLOOKUP($A22,'Institution Evaluation'!$A$56:$F$346,6,0)&amp;""</f>
      </c>
      <c r="G22" s="62"/>
      <c r="H22" s="27"/>
      <c r="I22" s="27"/>
      <c r="J22" s="27"/>
      <c r="K22" s="27"/>
      <c r="L22" s="27"/>
      <c r="M22" s="28"/>
      <c r="N22" s="29"/>
    </row>
    <row r="23" ht="30" customHeight="1">
      <c r="A23" t="s" s="52">
        <v>558</v>
      </c>
      <c r="B23" t="s" s="53">
        <f>VLOOKUP($A23,'Questions'!$A$2:$X$333,2,0)</f>
        <v>559</v>
      </c>
      <c r="C23" t="s" s="54">
        <v>33</v>
      </c>
      <c r="D23" s="71"/>
      <c r="E23" t="s" s="65">
        <f>IF($C$18="No",'Auto Responses'!$A$4,IF($C23="Yes",VLOOKUP($A23,'Questions'!$A$2:$X$333,17,0)&amp;"",IF($C23="No",VLOOKUP($A23,'Questions'!$A$2:$X$333,16,0)&amp;"",VLOOKUP($A23,'Questions'!$A$2:$X$333,15,0)&amp;"")))</f>
      </c>
      <c r="F23" t="s" s="66">
        <f>VLOOKUP($A23,'Institution Evaluation'!$A$56:$F$346,6,0)&amp;""</f>
      </c>
      <c r="G23" s="62"/>
      <c r="H23" s="27"/>
      <c r="I23" s="27"/>
      <c r="J23" s="27"/>
      <c r="K23" s="27"/>
      <c r="L23" s="27"/>
      <c r="M23" s="28"/>
      <c r="N23" s="29"/>
    </row>
    <row r="24" ht="30" customHeight="1">
      <c r="A24" t="s" s="52">
        <v>560</v>
      </c>
      <c r="B24" t="s" s="53">
        <f>VLOOKUP($A24,'Questions'!$A$2:$X$333,2,0)</f>
        <v>561</v>
      </c>
      <c r="C24" t="s" s="121">
        <v>562</v>
      </c>
      <c r="D24" s="71"/>
      <c r="E24" t="s" s="65">
        <f>IF($C$18="No",'Auto Responses'!$A$4,IF($C24="Yes",VLOOKUP($A24,'Questions'!$A$2:$X$333,17,0)&amp;"",IF($C24="No",VLOOKUP($A24,'Questions'!$A$2:$X$333,16,0)&amp;"",VLOOKUP($A24,'Questions'!$A$2:$X$333,15,0)&amp;"")))</f>
        <v>563</v>
      </c>
      <c r="F24" t="s" s="66">
        <f>VLOOKUP($A24,'Institution Evaluation'!$A$56:$F$346,6,0)&amp;""</f>
      </c>
      <c r="G24" s="62"/>
      <c r="H24" s="27"/>
      <c r="I24" s="27"/>
      <c r="J24" s="27"/>
      <c r="K24" s="27"/>
      <c r="L24" s="27"/>
      <c r="M24" s="28"/>
      <c r="N24" s="29"/>
    </row>
    <row r="25" ht="136.5" customHeight="1">
      <c r="A25" t="s" s="52">
        <v>564</v>
      </c>
      <c r="B25" t="s" s="53">
        <f>VLOOKUP($A25,'Questions'!$A$2:$X$333,2,0)</f>
        <v>565</v>
      </c>
      <c r="C25" t="s" s="63">
        <v>59</v>
      </c>
      <c r="D25" t="s" s="64">
        <v>566</v>
      </c>
      <c r="E25" t="s" s="65">
        <f>IF($C$18="No",'Auto Responses'!$A$4,IF($C25="Yes",VLOOKUP($A25,'Questions'!$A$2:$X$333,17,0)&amp;"",IF($C25="No",VLOOKUP($A25,'Questions'!$A$2:$X$333,16,0)&amp;"",VLOOKUP($A25,'Questions'!$A$2:$X$333,15,0)&amp;"")))</f>
        <v>567</v>
      </c>
      <c r="F25" t="s" s="66">
        <f>VLOOKUP($A25,'Institution Evaluation'!$A$56:$F$346,6,0)&amp;""</f>
      </c>
      <c r="G25" s="62"/>
      <c r="H25" s="27"/>
      <c r="I25" s="27"/>
      <c r="J25" s="27"/>
      <c r="K25" s="27"/>
      <c r="L25" s="27"/>
      <c r="M25" s="28"/>
      <c r="N25" s="29"/>
    </row>
    <row r="26" ht="82.5" customHeight="1">
      <c r="A26" t="s" s="52">
        <v>568</v>
      </c>
      <c r="B26" t="s" s="53">
        <f>VLOOKUP($A26,'Questions'!$A$2:$X$333,2,0)</f>
        <v>569</v>
      </c>
      <c r="C26" t="s" s="63">
        <v>59</v>
      </c>
      <c r="D26" s="69"/>
      <c r="E26" t="s" s="65">
        <f>IF($C$18="No",'Auto Responses'!$A$4,IF($C26="Yes",VLOOKUP($A26,'Questions'!$A$2:$X$333,17,0)&amp;"",IF($C26="No",VLOOKUP($A26,'Questions'!$A$2:$X$333,16,0)&amp;"",VLOOKUP($A26,'Questions'!$A$2:$X$333,15,0)&amp;"")))</f>
      </c>
      <c r="F26" t="s" s="66">
        <f>VLOOKUP($A26,'Institution Evaluation'!$A$56:$F$346,6,0)&amp;""</f>
      </c>
      <c r="G26" s="62"/>
      <c r="H26" s="27"/>
      <c r="I26" s="27"/>
      <c r="J26" s="27"/>
      <c r="K26" s="27"/>
      <c r="L26" s="27"/>
      <c r="M26" s="28"/>
      <c r="N26" s="29"/>
    </row>
    <row r="27" ht="161.25" customHeight="1">
      <c r="A27" t="s" s="52">
        <v>570</v>
      </c>
      <c r="B27" t="s" s="53">
        <f>VLOOKUP($A27,'Questions'!$A$2:$X$333,2,0)</f>
        <v>571</v>
      </c>
      <c r="C27" t="s" s="63">
        <v>59</v>
      </c>
      <c r="D27" t="s" s="64">
        <v>572</v>
      </c>
      <c r="E27" t="s" s="65">
        <f>IF($C$18="No",'Auto Responses'!$A$4,IF($C27="Yes",VLOOKUP($A27,'Questions'!$A$2:$X$333,17,0)&amp;"",IF($C27="No",VLOOKUP($A27,'Questions'!$A$2:$X$333,16,0)&amp;"",VLOOKUP($A27,'Questions'!$A$2:$X$333,15,0)&amp;"")))</f>
      </c>
      <c r="F27" t="s" s="66">
        <f>VLOOKUP($A27,'Institution Evaluation'!$A$56:$F$346,6,0)&amp;""</f>
      </c>
      <c r="G27" s="62"/>
      <c r="H27" s="27"/>
      <c r="I27" s="27"/>
      <c r="J27" s="27"/>
      <c r="K27" s="27"/>
      <c r="L27" s="27"/>
      <c r="M27" s="28"/>
      <c r="N27" s="29"/>
    </row>
    <row r="28" ht="104.25" customHeight="1">
      <c r="A28" t="s" s="52">
        <v>573</v>
      </c>
      <c r="B28" t="s" s="53">
        <f>VLOOKUP($A28,'Questions'!$A$2:$X$333,2,0)</f>
        <v>574</v>
      </c>
      <c r="C28" t="s" s="63">
        <v>59</v>
      </c>
      <c r="D28" t="s" s="64">
        <v>575</v>
      </c>
      <c r="E28" t="s" s="65">
        <f>IF($C$18="No",'Auto Responses'!$A$4,IF($C28="Yes",VLOOKUP($A28,'Questions'!$A$2:$X$333,17,0)&amp;"",IF($C28="No",VLOOKUP($A28,'Questions'!$A$2:$X$333,16,0)&amp;"",VLOOKUP($A28,'Questions'!$A$2:$X$333,15,0)&amp;"")))</f>
        <v>576</v>
      </c>
      <c r="F28" t="s" s="66">
        <f>VLOOKUP($A28,'Institution Evaluation'!$A$56:$F$346,6,0)&amp;""</f>
      </c>
      <c r="G28" s="62"/>
      <c r="H28" s="27"/>
      <c r="I28" s="27"/>
      <c r="J28" s="27"/>
      <c r="K28" s="27"/>
      <c r="L28" s="27"/>
      <c r="M28" s="28"/>
      <c r="N28" s="29"/>
    </row>
    <row r="29" ht="104.25" customHeight="1">
      <c r="A29" t="s" s="52">
        <v>577</v>
      </c>
      <c r="B29" t="s" s="53">
        <f>VLOOKUP($A29,'Questions'!$A$2:$X$333,2,0)</f>
        <v>578</v>
      </c>
      <c r="C29" t="s" s="63">
        <v>59</v>
      </c>
      <c r="D29" s="69"/>
      <c r="E29" t="s" s="65">
        <f>IF($C$18="No",'Auto Responses'!$A$4,IF($C29="Yes",VLOOKUP($A29,'Questions'!$A$2:$X$333,17,0)&amp;"",IF($C29="No",VLOOKUP($A29,'Questions'!$A$2:$X$333,16,0)&amp;"",VLOOKUP($A29,'Questions'!$A$2:$X$333,15,0)&amp;"")))</f>
        <v>579</v>
      </c>
      <c r="F29" t="s" s="66">
        <f>VLOOKUP($A29,'Institution Evaluation'!$A$56:$F$346,6,0)&amp;""</f>
      </c>
      <c r="G29" s="62"/>
      <c r="H29" s="27"/>
      <c r="I29" s="27"/>
      <c r="J29" s="27"/>
      <c r="K29" s="27"/>
      <c r="L29" s="27"/>
      <c r="M29" s="28"/>
      <c r="N29" s="29"/>
    </row>
    <row r="30" ht="93.75" customHeight="1">
      <c r="A30" t="s" s="52">
        <v>580</v>
      </c>
      <c r="B30" t="s" s="53">
        <f>VLOOKUP($A30,'Questions'!$A$2:$X$333,2,0)</f>
        <v>581</v>
      </c>
      <c r="C30" t="s" s="63">
        <v>59</v>
      </c>
      <c r="D30" s="69"/>
      <c r="E30" t="s" s="65">
        <f>IF($C$18="No",'Auto Responses'!$A$4,IF($C30="Yes",VLOOKUP($A30,'Questions'!$A$2:$X$333,17,0)&amp;"",IF($C30="No",VLOOKUP($A30,'Questions'!$A$2:$X$333,16,0)&amp;"",VLOOKUP($A30,'Questions'!$A$2:$X$333,15,0)&amp;"")))</f>
        <v>582</v>
      </c>
      <c r="F30" t="s" s="66">
        <f>VLOOKUP($A30,'Institution Evaluation'!$A$56:$F$346,6,0)&amp;""</f>
      </c>
      <c r="G30" s="62"/>
      <c r="H30" s="27"/>
      <c r="I30" s="27"/>
      <c r="J30" s="27"/>
      <c r="K30" s="27"/>
      <c r="L30" s="27"/>
      <c r="M30" s="28"/>
      <c r="N30" s="29"/>
    </row>
    <row r="31" ht="120" customHeight="1">
      <c r="A31" t="s" s="52">
        <v>583</v>
      </c>
      <c r="B31" t="s" s="53">
        <f>VLOOKUP($A31,'Questions'!$A$2:$X$333,2,0)</f>
        <v>584</v>
      </c>
      <c r="C31" t="s" s="63">
        <v>59</v>
      </c>
      <c r="D31" s="69"/>
      <c r="E31" t="s" s="65">
        <f>IF($C$18="No",'Auto Responses'!$A$4,IF($C31="Yes",VLOOKUP($A31,'Questions'!$A$2:$X$333,17,0)&amp;"",IF($C31="No",VLOOKUP($A31,'Questions'!$A$2:$X$333,16,0)&amp;"",VLOOKUP($A31,'Questions'!$A$2:$X$333,15,0)&amp;"")))</f>
        <v>585</v>
      </c>
      <c r="F31" t="s" s="66">
        <f>VLOOKUP($A31,'Institution Evaluation'!$A$56:$F$346,6,0)&amp;""</f>
      </c>
      <c r="G31" s="62"/>
      <c r="H31" s="27"/>
      <c r="I31" s="27"/>
      <c r="J31" s="27"/>
      <c r="K31" s="27"/>
      <c r="L31" s="27"/>
      <c r="M31" s="28"/>
      <c r="N31" s="29"/>
    </row>
    <row r="32" ht="108" customHeight="1">
      <c r="A32" t="s" s="52">
        <v>586</v>
      </c>
      <c r="B32" t="s" s="53">
        <f>VLOOKUP($A32,'Questions'!$A$2:$X$333,2,0)</f>
        <v>587</v>
      </c>
      <c r="C32" t="s" s="63">
        <v>59</v>
      </c>
      <c r="D32" s="69"/>
      <c r="E32" t="s" s="65">
        <f>IF($C$18="No",'Auto Responses'!$A$4,IF($C32="Yes",VLOOKUP($A32,'Questions'!$A$2:$X$333,17,0)&amp;"",IF($C32="No",VLOOKUP($A32,'Questions'!$A$2:$X$333,16,0)&amp;"",VLOOKUP($A32,'Questions'!$A$2:$X$333,15,0)&amp;"")))</f>
        <v>588</v>
      </c>
      <c r="F32" t="s" s="66">
        <f>VLOOKUP($A32,'Institution Evaluation'!$A$56:$F$346,6,0)&amp;""</f>
      </c>
      <c r="G32" s="62"/>
      <c r="H32" s="27"/>
      <c r="I32" s="27"/>
      <c r="J32" s="27"/>
      <c r="K32" s="27"/>
      <c r="L32" s="27"/>
      <c r="M32" s="28"/>
      <c r="N32" s="29"/>
    </row>
    <row r="33" ht="228" customHeight="1">
      <c r="A33" t="s" s="52">
        <v>589</v>
      </c>
      <c r="B33" t="s" s="53">
        <f>VLOOKUP($A33,'Questions'!$A$2:$X$333,2,0)</f>
        <v>590</v>
      </c>
      <c r="C33" t="s" s="63">
        <v>59</v>
      </c>
      <c r="D33" s="69"/>
      <c r="E33" t="s" s="65">
        <f>IF($C$18="No",'Auto Responses'!$A$4,IF($C33="Yes",VLOOKUP($A33,'Questions'!$A$2:$X$333,17,0)&amp;"",IF($C33="No",VLOOKUP($A33,'Questions'!$A$2:$X$333,16,0)&amp;"",VLOOKUP($A33,'Questions'!$A$2:$X$333,15,0)&amp;"")))</f>
        <v>591</v>
      </c>
      <c r="F33" t="s" s="66">
        <f>VLOOKUP($A33,'Institution Evaluation'!$A$56:$F$346,6,0)&amp;""</f>
      </c>
      <c r="G33" s="62"/>
      <c r="H33" s="27"/>
      <c r="I33" s="27"/>
      <c r="J33" s="27"/>
      <c r="K33" s="27"/>
      <c r="L33" s="27"/>
      <c r="M33" s="28"/>
      <c r="N33" s="29"/>
    </row>
    <row r="34" ht="213" customHeight="1">
      <c r="A34" t="s" s="52">
        <v>592</v>
      </c>
      <c r="B34" t="s" s="53">
        <f>VLOOKUP($A34,'Questions'!$A$2:$X$333,2,0)</f>
        <v>593</v>
      </c>
      <c r="C34" t="s" s="63">
        <v>59</v>
      </c>
      <c r="D34" s="69"/>
      <c r="E34" t="s" s="65">
        <f>IF($C$18="No",'Auto Responses'!$A$4,IF($C34="Yes",VLOOKUP($A34,'Questions'!$A$2:$X$333,17,0)&amp;"",IF($C34="No",VLOOKUP($A34,'Questions'!$A$2:$X$333,16,0)&amp;"",VLOOKUP($A34,'Questions'!$A$2:$X$333,15,0)&amp;"")))</f>
        <v>594</v>
      </c>
      <c r="F34" t="s" s="66">
        <f>VLOOKUP($A34,'Institution Evaluation'!$A$56:$F$346,6,0)&amp;""</f>
      </c>
      <c r="G34" s="62"/>
      <c r="H34" s="27"/>
      <c r="I34" s="27"/>
      <c r="J34" s="27"/>
      <c r="K34" s="27"/>
      <c r="L34" s="27"/>
      <c r="M34" s="28"/>
      <c r="N34" s="29"/>
    </row>
    <row r="35" ht="213" customHeight="1">
      <c r="A35" t="s" s="52">
        <v>595</v>
      </c>
      <c r="B35" t="s" s="53">
        <f>VLOOKUP($A35,'Questions'!$A$2:$X$333,2,0)</f>
        <v>596</v>
      </c>
      <c r="C35" t="s" s="63">
        <v>59</v>
      </c>
      <c r="D35" s="69"/>
      <c r="E35" t="s" s="65">
        <f>IF($C$18="No",'Auto Responses'!$A$4,IF($C35="Yes",VLOOKUP($A35,'Questions'!$A$2:$X$333,17,0)&amp;"",IF($C35="No",VLOOKUP($A35,'Questions'!$A$2:$X$333,16,0)&amp;"",VLOOKUP($A35,'Questions'!$A$2:$X$333,15,0)&amp;"")))</f>
        <v>597</v>
      </c>
      <c r="F35" t="s" s="66">
        <f>VLOOKUP($A35,'Institution Evaluation'!$A$56:$F$346,6,0)&amp;""</f>
      </c>
      <c r="G35" s="62"/>
      <c r="H35" s="27"/>
      <c r="I35" s="27"/>
      <c r="J35" s="27"/>
      <c r="K35" s="27"/>
      <c r="L35" s="27"/>
      <c r="M35" s="28"/>
      <c r="N35" s="29"/>
    </row>
    <row r="36" ht="38.25" customHeight="1">
      <c r="A36" t="s" s="52">
        <v>598</v>
      </c>
      <c r="B36" t="s" s="53">
        <f>VLOOKUP($A36,'Questions'!$A$2:$X$333,2,0)</f>
        <v>599</v>
      </c>
      <c r="C36" t="s" s="63">
        <v>59</v>
      </c>
      <c r="D36" t="s" s="64">
        <v>600</v>
      </c>
      <c r="E36" t="s" s="65">
        <f>IF($C$18="No",'Auto Responses'!$A$4,IF($C36="Yes",VLOOKUP($A36,'Questions'!$A$2:$X$333,17,0)&amp;"",IF($C36="No",VLOOKUP($A36,'Questions'!$A$2:$X$333,16,0)&amp;"",VLOOKUP($A36,'Questions'!$A$2:$X$333,15,0)&amp;"")))</f>
        <v>601</v>
      </c>
      <c r="F36" t="s" s="66">
        <f>VLOOKUP($A36,'Institution Evaluation'!$A$56:$F$346,6,0)&amp;""</f>
      </c>
      <c r="G36" s="62"/>
      <c r="H36" s="27"/>
      <c r="I36" s="27"/>
      <c r="J36" s="27"/>
      <c r="K36" s="27"/>
      <c r="L36" s="27"/>
      <c r="M36" s="28"/>
      <c r="N36" s="29"/>
    </row>
    <row r="37" ht="127.5" customHeight="1">
      <c r="A37" t="s" s="52">
        <v>602</v>
      </c>
      <c r="B37" t="s" s="53">
        <f>VLOOKUP($A37,'Questions'!$A$2:$X$333,2,0)</f>
        <v>603</v>
      </c>
      <c r="C37" t="s" s="63">
        <v>59</v>
      </c>
      <c r="D37" s="69"/>
      <c r="E37" t="s" s="65">
        <f>IF($C$18="No",'Auto Responses'!$A$4,IF($C37="Yes",VLOOKUP($A37,'Questions'!$A$2:$X$333,17,0)&amp;"",IF($C37="No",VLOOKUP($A37,'Questions'!$A$2:$X$333,16,0)&amp;"",VLOOKUP($A37,'Questions'!$A$2:$X$333,15,0)&amp;"")))</f>
      </c>
      <c r="F37" t="s" s="66">
        <f>VLOOKUP($A37,'Institution Evaluation'!$A$56:$F$346,6,0)&amp;""</f>
      </c>
      <c r="G37" t="s" s="73">
        <v>64</v>
      </c>
      <c r="H37" s="27"/>
      <c r="I37" s="27"/>
      <c r="J37" s="27"/>
      <c r="K37" s="27"/>
      <c r="L37" s="27"/>
      <c r="M37" s="28"/>
      <c r="N37" s="29"/>
    </row>
    <row r="38" ht="42" customHeight="1">
      <c r="A38" t="s" s="101">
        <v>92</v>
      </c>
      <c r="B38" s="77"/>
      <c r="C38" s="78"/>
      <c r="D38" s="79"/>
      <c r="E38" s="80"/>
      <c r="F38" s="81"/>
      <c r="G38" s="82"/>
      <c r="H38" s="27"/>
      <c r="I38" s="27"/>
      <c r="J38" s="27"/>
      <c r="K38" s="27"/>
      <c r="L38" s="27"/>
      <c r="M38" s="28"/>
      <c r="N38" s="29"/>
    </row>
    <row r="39" ht="15" customHeight="1" hidden="1">
      <c r="A39" s="28"/>
      <c r="B39" s="104"/>
      <c r="C39" s="105"/>
      <c r="D39" s="106"/>
      <c r="E39" s="107"/>
      <c r="F39" s="104"/>
      <c r="G39" s="108"/>
      <c r="H39" s="27"/>
      <c r="I39" s="27"/>
      <c r="J39" s="27"/>
      <c r="K39" s="27"/>
      <c r="L39" s="27"/>
      <c r="M39" s="28"/>
      <c r="N39" s="29"/>
    </row>
    <row r="40" ht="15" customHeight="1" hidden="1">
      <c r="A40" s="116"/>
      <c r="B40" s="105"/>
      <c r="C40" s="106"/>
      <c r="D40" s="107"/>
      <c r="E40" s="117"/>
      <c r="F40" s="104"/>
      <c r="G40" s="108"/>
      <c r="H40" s="27"/>
      <c r="I40" s="27"/>
      <c r="J40" s="27"/>
      <c r="K40" s="27"/>
      <c r="L40" s="118"/>
      <c r="M40" s="28"/>
      <c r="N40" s="29"/>
    </row>
    <row r="41" ht="8" customHeight="1" hidden="1">
      <c r="A41" s="109"/>
      <c r="B41" s="110"/>
      <c r="C41" s="111"/>
      <c r="D41" s="106"/>
      <c r="E41" s="106"/>
      <c r="F41" s="104"/>
      <c r="G41" s="108"/>
      <c r="H41" s="27"/>
      <c r="I41" s="27"/>
      <c r="J41" s="27"/>
      <c r="K41" s="27"/>
      <c r="L41" s="27"/>
      <c r="M41" s="28"/>
      <c r="N41" s="29"/>
    </row>
    <row r="42" ht="8" customHeight="1" hidden="1">
      <c r="A42" s="109"/>
      <c r="B42" s="110"/>
      <c r="C42" s="111"/>
      <c r="D42" s="106"/>
      <c r="E42" s="106"/>
      <c r="F42" s="104"/>
      <c r="G42" s="108"/>
      <c r="H42" s="27"/>
      <c r="I42" s="27"/>
      <c r="J42" s="27"/>
      <c r="K42" s="27"/>
      <c r="L42" s="27"/>
      <c r="M42" s="28"/>
      <c r="N42" s="29"/>
    </row>
    <row r="43" ht="8" customHeight="1" hidden="1">
      <c r="A43" s="109"/>
      <c r="B43" s="110"/>
      <c r="C43" s="111"/>
      <c r="D43" s="106"/>
      <c r="E43" s="106"/>
      <c r="F43" s="104"/>
      <c r="G43" s="108"/>
      <c r="H43" s="27"/>
      <c r="I43" s="27"/>
      <c r="J43" s="27"/>
      <c r="K43" s="27"/>
      <c r="L43" s="27"/>
      <c r="M43" s="28"/>
      <c r="N43" s="29"/>
    </row>
    <row r="44" ht="8" customHeight="1" hidden="1">
      <c r="A44" s="109"/>
      <c r="B44" s="110"/>
      <c r="C44" s="111"/>
      <c r="D44" s="106"/>
      <c r="E44" s="106"/>
      <c r="F44" s="104"/>
      <c r="G44" s="108"/>
      <c r="H44" s="27"/>
      <c r="I44" s="27"/>
      <c r="J44" s="27"/>
      <c r="K44" s="27"/>
      <c r="L44" s="27"/>
      <c r="M44" s="28"/>
      <c r="N44" s="29"/>
    </row>
    <row r="45" ht="8" customHeight="1" hidden="1">
      <c r="A45" s="109"/>
      <c r="B45" s="110"/>
      <c r="C45" s="111"/>
      <c r="D45" s="106"/>
      <c r="E45" s="106"/>
      <c r="F45" s="104"/>
      <c r="G45" s="108"/>
      <c r="H45" s="27"/>
      <c r="I45" s="27"/>
      <c r="J45" s="27"/>
      <c r="K45" s="27"/>
      <c r="L45" s="27"/>
      <c r="M45" s="28"/>
      <c r="N45" s="29"/>
    </row>
    <row r="46" ht="8" customHeight="1" hidden="1">
      <c r="A46" s="109"/>
      <c r="B46" s="110"/>
      <c r="C46" s="111"/>
      <c r="D46" s="106"/>
      <c r="E46" s="106"/>
      <c r="F46" s="104"/>
      <c r="G46" s="108"/>
      <c r="H46" s="27"/>
      <c r="I46" s="27"/>
      <c r="J46" s="27"/>
      <c r="K46" s="27"/>
      <c r="L46" s="27"/>
      <c r="M46" s="28"/>
      <c r="N46" s="29"/>
    </row>
    <row r="47" ht="8" customHeight="1" hidden="1">
      <c r="A47" s="109"/>
      <c r="B47" s="110"/>
      <c r="C47" s="111"/>
      <c r="D47" s="106"/>
      <c r="E47" s="106"/>
      <c r="F47" s="104"/>
      <c r="G47" s="108"/>
      <c r="H47" s="27"/>
      <c r="I47" s="27"/>
      <c r="J47" s="27"/>
      <c r="K47" s="27"/>
      <c r="L47" s="27"/>
      <c r="M47" s="28"/>
      <c r="N47" s="29"/>
    </row>
    <row r="48" ht="18" customHeight="1">
      <c r="A48" s="89"/>
      <c r="B48" s="84"/>
      <c r="C48" s="85"/>
      <c r="D48" s="86"/>
      <c r="E48" s="86"/>
      <c r="F48" s="84"/>
      <c r="G48" s="87"/>
      <c r="H48" s="88"/>
      <c r="I48" s="88"/>
      <c r="J48" s="88"/>
      <c r="K48" s="88"/>
      <c r="L48" s="88"/>
      <c r="M48" s="89"/>
      <c r="N48" s="90"/>
    </row>
  </sheetData>
  <dataValidations count="1">
    <dataValidation type="list" allowBlank="1" showInputMessage="1" showErrorMessage="1" sqref="C25:C38">
      <formula1>"Yes,No"</formula1>
    </dataValidation>
  </dataValidations>
  <hyperlinks>
    <hyperlink ref="C22" r:id="rId1" location="" tooltip="" display="info@jasp-stats.org"/>
    <hyperlink ref="C23" r:id="rId2" location="" tooltip="" display="+31 (0)20 525 6420"/>
    <hyperlink ref="C24" r:id="rId3" location="" tooltip="" display="https://jasp-stats.org/wp-content/uploads/2023/07/VPAT_JASP.pdf"/>
    <hyperlink ref="D28" r:id="rId4" location="" tooltip="" display="Via an issue in our public issue tracker github.com/jasp-stats/jasp-issues/issues"/>
  </hyperlinks>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xl/worksheets/sheet6.xml><?xml version="1.0" encoding="utf-8"?>
<worksheet xmlns:r="http://schemas.openxmlformats.org/officeDocument/2006/relationships" xmlns="http://schemas.openxmlformats.org/spreadsheetml/2006/main">
  <dimension ref="A1:N95"/>
  <sheetViews>
    <sheetView workbookViewId="0" showGridLines="0" defaultGridColor="1"/>
  </sheetViews>
  <sheetFormatPr defaultColWidth="8.625" defaultRowHeight="0" customHeight="1" outlineLevelRow="0" outlineLevelCol="0"/>
  <cols>
    <col min="1" max="1" width="8.375" style="122" customWidth="1"/>
    <col min="2" max="2" width="55.125" style="122" customWidth="1"/>
    <col min="3" max="3" width="18.875" style="122" customWidth="1"/>
    <col min="4" max="4" width="55.75" style="122" customWidth="1"/>
    <col min="5" max="6" width="32" style="122" customWidth="1"/>
    <col min="7" max="7" width="18.125" style="122" customWidth="1"/>
    <col min="8" max="12" hidden="1" width="8.625" style="122" customWidth="1"/>
    <col min="13" max="14" width="8.625" style="122" customWidth="1"/>
    <col min="15" max="16384" width="8.625" style="122" customWidth="1"/>
  </cols>
  <sheetData>
    <row r="1" ht="8" customHeight="1" hidden="1">
      <c r="A1" t="s" s="2">
        <v>0</v>
      </c>
      <c r="B1" s="3"/>
      <c r="C1" s="4"/>
      <c r="D1" s="5"/>
      <c r="E1" s="5"/>
      <c r="F1" s="3"/>
      <c r="G1" s="6"/>
      <c r="H1" s="7"/>
      <c r="I1" s="7"/>
      <c r="J1" s="7"/>
      <c r="K1" s="7"/>
      <c r="L1" s="7"/>
      <c r="M1" s="8"/>
      <c r="N1" s="9"/>
    </row>
    <row r="2" ht="36" customHeight="1">
      <c r="A2" t="s" s="10">
        <v>604</v>
      </c>
      <c r="B2" s="11"/>
      <c r="C2" s="12"/>
      <c r="D2" s="13"/>
      <c r="E2" s="14"/>
      <c r="F2" t="s" s="15">
        <f>'Auto Responses'!$A$36</f>
        <v>2</v>
      </c>
      <c r="G2" s="16"/>
      <c r="H2" s="17"/>
      <c r="I2" s="17"/>
      <c r="J2" s="17"/>
      <c r="K2" s="17"/>
      <c r="L2" s="17"/>
      <c r="M2" s="18"/>
      <c r="N2" s="19"/>
    </row>
    <row r="3" ht="29.1" customHeight="1">
      <c r="A3" t="s" s="20">
        <v>3</v>
      </c>
      <c r="B3" s="21"/>
      <c r="C3" s="92">
        <f>'START HERE'!$C$3</f>
      </c>
      <c r="D3" s="23"/>
      <c r="E3" s="24"/>
      <c r="F3" s="25"/>
      <c r="G3" s="26"/>
      <c r="H3" s="27"/>
      <c r="I3" s="27"/>
      <c r="J3" s="27"/>
      <c r="K3" s="27"/>
      <c r="L3" s="27"/>
      <c r="M3" s="28"/>
      <c r="N3" s="29"/>
    </row>
    <row r="4" ht="36" customHeight="1">
      <c r="A4" t="s" s="30">
        <v>4</v>
      </c>
      <c r="B4" s="31"/>
      <c r="C4" s="32"/>
      <c r="D4" s="33"/>
      <c r="E4" s="34"/>
      <c r="F4" s="34"/>
      <c r="G4" s="26"/>
      <c r="H4" s="27"/>
      <c r="I4" s="27"/>
      <c r="J4" s="27"/>
      <c r="K4" s="27"/>
      <c r="L4" s="27"/>
      <c r="M4" s="28"/>
      <c r="N4" s="29"/>
    </row>
    <row r="5" ht="19.5" customHeight="1">
      <c r="A5" t="s" s="35">
        <f>HLOOKUP($A$4,'Auto Responses'!$D$2:$D$8,2,0)&amp;""</f>
        <v>5</v>
      </c>
      <c r="B5" s="36"/>
      <c r="C5" s="37"/>
      <c r="D5" s="38"/>
      <c r="E5" s="36"/>
      <c r="F5" s="39"/>
      <c r="G5" s="26"/>
      <c r="H5" s="27"/>
      <c r="I5" s="27"/>
      <c r="J5" s="27"/>
      <c r="K5" s="27"/>
      <c r="L5" s="27"/>
      <c r="M5" s="28"/>
      <c r="N5" s="29"/>
    </row>
    <row r="6" ht="19.5" customHeight="1">
      <c r="A6" t="s" s="40">
        <f>HLOOKUP($A$4,'Auto Responses'!$D$2:$D$8,3,0)&amp;""</f>
        <v>6</v>
      </c>
      <c r="B6" s="41"/>
      <c r="C6" s="42"/>
      <c r="D6" s="43"/>
      <c r="E6" s="41"/>
      <c r="F6" s="44"/>
      <c r="G6" s="26"/>
      <c r="H6" s="27"/>
      <c r="I6" s="27"/>
      <c r="J6" s="27"/>
      <c r="K6" s="27"/>
      <c r="L6" s="27"/>
      <c r="M6" s="28"/>
      <c r="N6" s="29"/>
    </row>
    <row r="7" ht="19.5" customHeight="1">
      <c r="A7" t="s" s="40">
        <f>HLOOKUP($A$4,'Auto Responses'!$D$2:$D$8,4,0)&amp;""</f>
        <v>7</v>
      </c>
      <c r="B7" s="41"/>
      <c r="C7" s="42"/>
      <c r="D7" s="43"/>
      <c r="E7" s="41"/>
      <c r="F7" s="44"/>
      <c r="G7" s="26"/>
      <c r="H7" s="27"/>
      <c r="I7" s="27"/>
      <c r="J7" s="27"/>
      <c r="K7" s="27"/>
      <c r="L7" s="27"/>
      <c r="M7" s="28"/>
      <c r="N7" s="29"/>
    </row>
    <row r="8" ht="19.5" customHeight="1">
      <c r="A8" t="s" s="40">
        <f>HLOOKUP($A$4,'Auto Responses'!$D$2:$D$8,5,0)&amp;""</f>
        <v>8</v>
      </c>
      <c r="B8" s="41"/>
      <c r="C8" s="42"/>
      <c r="D8" s="43"/>
      <c r="E8" s="41"/>
      <c r="F8" s="44"/>
      <c r="G8" s="26"/>
      <c r="H8" s="27"/>
      <c r="I8" s="27"/>
      <c r="J8" s="27"/>
      <c r="K8" s="27"/>
      <c r="L8" s="27"/>
      <c r="M8" s="28"/>
      <c r="N8" s="29"/>
    </row>
    <row r="9" ht="19.5" customHeight="1">
      <c r="A9" t="s" s="40">
        <f>HLOOKUP($A$4,'Auto Responses'!$D$2:$D$8,6,0)&amp;""</f>
        <v>9</v>
      </c>
      <c r="B9" s="41"/>
      <c r="C9" s="42"/>
      <c r="D9" s="43"/>
      <c r="E9" s="41"/>
      <c r="F9" s="44"/>
      <c r="G9" s="26"/>
      <c r="H9" s="27"/>
      <c r="I9" s="27"/>
      <c r="J9" s="27"/>
      <c r="K9" s="27"/>
      <c r="L9" s="27"/>
      <c r="M9" s="28"/>
      <c r="N9" s="29"/>
    </row>
    <row r="10" ht="19.5" customHeight="1">
      <c r="A10" t="s" s="45">
        <f>HLOOKUP($A$4,'Auto Responses'!$D$2:$D$8,7,0)&amp;""</f>
        <v>10</v>
      </c>
      <c r="B10" s="41"/>
      <c r="C10" s="42"/>
      <c r="D10" s="43"/>
      <c r="E10" s="41"/>
      <c r="F10" s="44"/>
      <c r="G10" s="26"/>
      <c r="H10" s="27"/>
      <c r="I10" s="27"/>
      <c r="J10" s="27"/>
      <c r="K10" s="27"/>
      <c r="L10" s="27"/>
      <c r="M10" s="28"/>
      <c r="N10" s="29"/>
    </row>
    <row r="11" ht="19.5" customHeight="1">
      <c r="A11" t="s" s="46">
        <f>HLOOKUP($A$4,'Auto Responses'!$D$2:$D$9,8,0)&amp;""</f>
        <v>11</v>
      </c>
      <c r="B11" s="47"/>
      <c r="C11" s="42"/>
      <c r="D11" s="49"/>
      <c r="E11" s="47"/>
      <c r="F11" s="50"/>
      <c r="G11" s="26"/>
      <c r="H11" s="27"/>
      <c r="I11" s="27"/>
      <c r="J11" s="27"/>
      <c r="K11" s="27"/>
      <c r="L11" s="27"/>
      <c r="M11" s="28"/>
      <c r="N11" s="29"/>
    </row>
    <row r="12" ht="36" customHeight="1">
      <c r="A12" t="s" s="30">
        <f>VLOOKUP(LEFT($A13,4),'Auto Responses'!$N$4:$O$38,2,0)&amp;""</f>
        <v>12</v>
      </c>
      <c r="B12" s="31"/>
      <c r="C12" t="s" s="97">
        <v>41</v>
      </c>
      <c r="D12" s="32"/>
      <c r="E12" s="34"/>
      <c r="F12" s="34"/>
      <c r="G12" s="26"/>
      <c r="H12" s="27"/>
      <c r="I12" s="27"/>
      <c r="J12" s="27"/>
      <c r="K12" s="27"/>
      <c r="L12" s="27"/>
      <c r="M12" s="28"/>
      <c r="N12" s="29"/>
    </row>
    <row r="13" ht="22.35" customHeight="1">
      <c r="A13" t="s" s="52">
        <v>13</v>
      </c>
      <c r="B13" t="s" s="53">
        <f>VLOOKUP($A13,'Questions'!$A$2:$X$333,2,0)&amp;""</f>
        <v>14</v>
      </c>
      <c r="C13" t="s" s="54">
        <f>VLOOKUP($A13,'START HERE'!$A$13:$C$21,3,0)&amp;""</f>
        <v>94</v>
      </c>
      <c r="D13" s="55"/>
      <c r="E13" s="55"/>
      <c r="F13" s="25"/>
      <c r="G13" s="26"/>
      <c r="H13" s="27"/>
      <c r="I13" s="27"/>
      <c r="J13" s="27"/>
      <c r="K13" s="27"/>
      <c r="L13" s="27"/>
      <c r="M13" s="28"/>
      <c r="N13" s="29"/>
    </row>
    <row r="14" ht="22.35" customHeight="1">
      <c r="A14" t="s" s="52">
        <v>16</v>
      </c>
      <c r="B14" t="s" s="53">
        <f>VLOOKUP($A14,'Questions'!$A$2:$X$333,2,0)&amp;""</f>
        <v>17</v>
      </c>
      <c r="C14" t="s" s="54">
        <f>VLOOKUP($A14,'START HERE'!$A$13:$C$21,3,0)&amp;""</f>
        <v>95</v>
      </c>
      <c r="D14" s="55"/>
      <c r="E14" s="55"/>
      <c r="F14" s="25"/>
      <c r="G14" s="26"/>
      <c r="H14" s="27"/>
      <c r="I14" s="27"/>
      <c r="J14" s="27"/>
      <c r="K14" s="27"/>
      <c r="L14" s="27"/>
      <c r="M14" s="28"/>
      <c r="N14" s="29"/>
    </row>
    <row r="15" ht="22.35" customHeight="1">
      <c r="A15" t="s" s="52">
        <v>19</v>
      </c>
      <c r="B15" t="s" s="53">
        <f>VLOOKUP($A15,'Questions'!$A$2:$X$333,2,0)&amp;""</f>
        <v>20</v>
      </c>
      <c r="C15" t="s" s="54">
        <f>VLOOKUP($A15,'START HERE'!$A$13:$C$21,3,0)&amp;""</f>
        <v>96</v>
      </c>
      <c r="D15" s="55"/>
      <c r="E15" s="55"/>
      <c r="F15" s="25"/>
      <c r="G15" s="26"/>
      <c r="H15" s="27"/>
      <c r="I15" s="27"/>
      <c r="J15" s="27"/>
      <c r="K15" s="27"/>
      <c r="L15" s="27"/>
      <c r="M15" s="28"/>
      <c r="N15" s="29"/>
    </row>
    <row r="16" ht="22.35" customHeight="1">
      <c r="A16" t="s" s="52">
        <v>34</v>
      </c>
      <c r="B16" t="s" s="53">
        <f>VLOOKUP($A16,'Questions'!$A$2:$X$333,2,0)&amp;""</f>
        <v>35</v>
      </c>
      <c r="C16" t="s" s="54">
        <f>VLOOKUP($A16,'START HERE'!$A$13:$C$21,3,0)&amp;""</f>
        <v>101</v>
      </c>
      <c r="D16" s="55"/>
      <c r="E16" s="55"/>
      <c r="F16" s="98"/>
      <c r="G16" s="26"/>
      <c r="H16" s="27"/>
      <c r="I16" s="27"/>
      <c r="J16" s="27"/>
      <c r="K16" s="27"/>
      <c r="L16" s="27"/>
      <c r="M16" s="28"/>
      <c r="N16" s="29"/>
    </row>
    <row r="17" ht="37.35" customHeight="1">
      <c r="A17" t="s" s="30">
        <f>VLOOKUP(LEFT($A18,4),'Auto Responses'!$N$4:$O$38,2,0)&amp;""</f>
        <v>65</v>
      </c>
      <c r="B17" s="31"/>
      <c r="C17" t="s" s="59">
        <v>41</v>
      </c>
      <c r="D17" t="s" s="59">
        <v>42</v>
      </c>
      <c r="E17" t="s" s="60">
        <v>43</v>
      </c>
      <c r="F17" t="s" s="74">
        <v>44</v>
      </c>
      <c r="G17" s="62"/>
      <c r="H17" s="27"/>
      <c r="I17" s="27"/>
      <c r="J17" s="27"/>
      <c r="K17" s="27"/>
      <c r="L17" s="27"/>
      <c r="M17" s="28"/>
      <c r="N17" s="29"/>
    </row>
    <row r="18" ht="38.25" customHeight="1">
      <c r="A18" t="s" s="52">
        <v>73</v>
      </c>
      <c r="B18" t="s" s="53">
        <f>VLOOKUP($A18,'Questions'!$A$2:$X$333,2,0)</f>
        <v>74</v>
      </c>
      <c r="C18" t="s" s="113">
        <f>VLOOKUP($A18,'START HERE'!$A$23:$F$36,3,0)&amp;""</f>
        <v>605</v>
      </c>
      <c r="D18" t="s" s="64">
        <f>VLOOKUP($A18,'START HERE'!$A$23:$F$36,4,0)&amp;""</f>
      </c>
      <c r="E18" t="s" s="65">
        <f>IF($C18="Yes",VLOOKUP($A18,'Questions'!$A$2:$X$333,17,0)&amp;"",IF($C18="No",VLOOKUP($A18,'Questions'!$A$2:$X$333,16,0)&amp;"",VLOOKUP($A18,'Questions'!$A$2:$X$333,15,0)&amp;""))</f>
        <v>75</v>
      </c>
      <c r="F18" t="s" s="66">
        <f>VLOOKUP($A18,'Institution Evaluation'!$A$56:$F$346,6,0)&amp;""</f>
      </c>
      <c r="G18" s="62"/>
      <c r="H18" s="27"/>
      <c r="I18" s="27"/>
      <c r="J18" s="27"/>
      <c r="K18" s="27"/>
      <c r="L18" s="27"/>
      <c r="M18" s="28"/>
      <c r="N18" s="29"/>
    </row>
    <row r="19" ht="51.75" customHeight="1">
      <c r="A19" t="s" s="52">
        <v>79</v>
      </c>
      <c r="B19" t="s" s="53">
        <f>VLOOKUP($A19,'Questions'!$A$2:$X$333,2,0)</f>
        <v>80</v>
      </c>
      <c r="C19" t="s" s="113">
        <f>VLOOKUP($A19,'START HERE'!$A$23:$F$36,3,0)&amp;""</f>
        <v>605</v>
      </c>
      <c r="D19" t="s" s="64">
        <f>VLOOKUP($A19,'START HERE'!$A$23:$F$36,4,0)&amp;""</f>
      </c>
      <c r="E19" t="s" s="65">
        <f>IF($C19="Yes",VLOOKUP($A19,'Questions'!$A$2:$X$333,17,0)&amp;"",IF($C19="No",VLOOKUP($A19,'Questions'!$A$2:$X$333,16,0)&amp;"",VLOOKUP($A19,'Questions'!$A$2:$X$333,15,0)&amp;""))</f>
        <v>81</v>
      </c>
      <c r="F19" t="s" s="66">
        <f>VLOOKUP($A19,'Institution Evaluation'!$A$56:$F$346,6,0)&amp;""</f>
      </c>
      <c r="G19" s="62"/>
      <c r="H19" s="27"/>
      <c r="I19" s="27"/>
      <c r="J19" s="27"/>
      <c r="K19" s="27"/>
      <c r="L19" s="27"/>
      <c r="M19" s="28"/>
      <c r="N19" s="29"/>
    </row>
    <row r="20" ht="51.75" customHeight="1">
      <c r="A20" t="s" s="52">
        <v>82</v>
      </c>
      <c r="B20" t="s" s="53">
        <f>VLOOKUP($A20,'Questions'!$A$2:$X$333,2,0)</f>
        <v>83</v>
      </c>
      <c r="C20" t="s" s="113">
        <f>VLOOKUP($A20,'START HERE'!$A$23:$F$36,3,0)&amp;""</f>
        <v>605</v>
      </c>
      <c r="D20" t="s" s="64">
        <f>VLOOKUP($A20,'START HERE'!$A$23:$F$36,4,0)&amp;""</f>
      </c>
      <c r="E20" t="s" s="65">
        <f>IF($C20="Yes",VLOOKUP($A20,'Questions'!$A$2:$X$333,17,0)&amp;"",IF($C20="No",VLOOKUP($A20,'Questions'!$A$2:$X$333,16,0)&amp;"",VLOOKUP($A20,'Questions'!$A$2:$X$333,15,0)&amp;""))</f>
        <v>84</v>
      </c>
      <c r="F20" t="s" s="66">
        <f>VLOOKUP($A20,'Institution Evaluation'!$A$56:$F$346,6,0)&amp;""</f>
      </c>
      <c r="G20" s="62"/>
      <c r="H20" s="27"/>
      <c r="I20" s="27"/>
      <c r="J20" s="27"/>
      <c r="K20" s="27"/>
      <c r="L20" s="27"/>
      <c r="M20" s="28"/>
      <c r="N20" s="29"/>
    </row>
    <row r="21" ht="69" customHeight="1">
      <c r="A21" t="s" s="52">
        <v>85</v>
      </c>
      <c r="B21" t="s" s="53">
        <f>VLOOKUP($A21,'Questions'!$A$2:$X$333,2,0)</f>
        <v>86</v>
      </c>
      <c r="C21" t="s" s="113">
        <f>VLOOKUP($A21,'START HERE'!$A$23:$F$36,3,0)&amp;""</f>
        <v>605</v>
      </c>
      <c r="D21" t="s" s="64">
        <f>VLOOKUP($A21,'START HERE'!$A$23:$F$36,4,0)&amp;""</f>
      </c>
      <c r="E21" t="s" s="65">
        <f>IF($C21="Yes",VLOOKUP($A21,'Questions'!$A$2:$X$333,17,0)&amp;"",IF($C21="No",VLOOKUP($A21,'Questions'!$A$2:$X$333,16,0)&amp;"",VLOOKUP($A21,'Questions'!$A$2:$X$333,15,0)&amp;""))</f>
        <v>87</v>
      </c>
      <c r="F21" t="s" s="72">
        <f>VLOOKUP($A21,'Institution Evaluation'!$A$56:$F$346,6,0)&amp;""</f>
      </c>
      <c r="G21" t="s" s="73">
        <v>64</v>
      </c>
      <c r="H21" s="27"/>
      <c r="I21" s="27"/>
      <c r="J21" s="27"/>
      <c r="K21" s="27"/>
      <c r="L21" s="27"/>
      <c r="M21" s="28"/>
      <c r="N21" s="29"/>
    </row>
    <row r="22" ht="37.35" customHeight="1">
      <c r="A22" t="s" s="30">
        <f>VLOOKUP(LEFT($A23,4),'Auto Responses'!$N$4:$O$38,2,0)&amp;""</f>
        <v>606</v>
      </c>
      <c r="B22" s="31"/>
      <c r="C22" t="s" s="59">
        <v>41</v>
      </c>
      <c r="D22" t="s" s="59">
        <v>42</v>
      </c>
      <c r="E22" t="s" s="60">
        <v>43</v>
      </c>
      <c r="F22" t="s" s="74">
        <v>44</v>
      </c>
      <c r="G22" s="62"/>
      <c r="H22" s="27"/>
      <c r="I22" s="27"/>
      <c r="J22" s="27"/>
      <c r="K22" s="27"/>
      <c r="L22" s="27"/>
      <c r="M22" s="28"/>
      <c r="N22" s="29"/>
    </row>
    <row r="23" ht="28.5" customHeight="1">
      <c r="A23" t="s" s="52">
        <v>607</v>
      </c>
      <c r="B23" t="s" s="53">
        <f>VLOOKUP($A23,'Questions'!$A$2:$X$333,2,0)</f>
        <v>608</v>
      </c>
      <c r="C23" s="115"/>
      <c r="D23" s="100"/>
      <c r="E23" t="s" s="65">
        <f>IF($C$18="No",'Auto Responses'!$A$5,IF($C23="Yes",VLOOKUP($A23,'Questions'!$A$2:$X$333,17,0)&amp;"",IF($C23="No",VLOOKUP($A23,'Questions'!$A$2:$X$333,16,0)&amp;"",VLOOKUP($A23,'Questions'!$A$2:$X$333,15,0)&amp;"")))</f>
        <v>609</v>
      </c>
      <c r="F23" t="s" s="66">
        <f>VLOOKUP($A23,'Institution Evaluation'!$A$56:$F$346,6,0)&amp;""</f>
      </c>
      <c r="G23" s="62"/>
      <c r="H23" s="27"/>
      <c r="I23" s="27"/>
      <c r="J23" s="27"/>
      <c r="K23" s="27"/>
      <c r="L23" s="27"/>
      <c r="M23" s="28"/>
      <c r="N23" s="29"/>
    </row>
    <row r="24" ht="28.5" customHeight="1">
      <c r="A24" t="s" s="52">
        <v>610</v>
      </c>
      <c r="B24" t="s" s="53">
        <f>VLOOKUP($A24,'Questions'!$A$2:$X$333,2,0)</f>
        <v>611</v>
      </c>
      <c r="C24" s="115"/>
      <c r="D24" s="100"/>
      <c r="E24" t="s" s="65">
        <f>IF($C$18="No",'Auto Responses'!$A$5,IF($C24="Yes",VLOOKUP($A24,'Questions'!$A$2:$X$333,17,0)&amp;"",IF($C24="No",VLOOKUP($A24,'Questions'!$A$2:$X$333,16,0)&amp;"",VLOOKUP($A24,'Questions'!$A$2:$X$333,15,0)&amp;"")))</f>
        <v>609</v>
      </c>
      <c r="F24" t="s" s="66">
        <f>VLOOKUP($A24,'Institution Evaluation'!$A$56:$F$346,6,0)&amp;""</f>
      </c>
      <c r="G24" s="62"/>
      <c r="H24" s="27"/>
      <c r="I24" s="27"/>
      <c r="J24" s="27"/>
      <c r="K24" s="27"/>
      <c r="L24" s="27"/>
      <c r="M24" s="28"/>
      <c r="N24" s="29"/>
    </row>
    <row r="25" ht="36" customHeight="1">
      <c r="A25" t="s" s="52">
        <v>612</v>
      </c>
      <c r="B25" t="s" s="53">
        <f>VLOOKUP($A25,'Questions'!$A$2:$X$333,2,0)</f>
        <v>613</v>
      </c>
      <c r="C25" s="115"/>
      <c r="D25" s="100"/>
      <c r="E25" t="s" s="65">
        <f>IF($C$18="No",'Auto Responses'!$A$5,IF($C25="Yes",VLOOKUP($A25,'Questions'!$A$2:$X$333,17,0)&amp;"",IF($C25="No",VLOOKUP($A25,'Questions'!$A$2:$X$333,16,0)&amp;"",VLOOKUP($A25,'Questions'!$A$2:$X$333,15,0)&amp;"")))</f>
        <v>609</v>
      </c>
      <c r="F25" t="s" s="66">
        <f>VLOOKUP($A25,'Institution Evaluation'!$A$56:$F$346,6,0)&amp;""</f>
      </c>
      <c r="G25" s="62"/>
      <c r="H25" s="27"/>
      <c r="I25" s="27"/>
      <c r="J25" s="27"/>
      <c r="K25" s="27"/>
      <c r="L25" s="27"/>
      <c r="M25" s="28"/>
      <c r="N25" s="29"/>
    </row>
    <row r="26" ht="15" customHeight="1">
      <c r="A26" t="s" s="52">
        <v>614</v>
      </c>
      <c r="B26" t="s" s="53">
        <f>VLOOKUP($A26,'Questions'!$A$2:$X$333,2,0)</f>
        <v>615</v>
      </c>
      <c r="C26" s="115"/>
      <c r="D26" s="100"/>
      <c r="E26" t="s" s="65">
        <f>IF($C$18="No",'Auto Responses'!$A$5,IF($C26="Yes",VLOOKUP($A26,'Questions'!$A$2:$X$333,17,0)&amp;"",IF($C26="No",VLOOKUP($A26,'Questions'!$A$2:$X$333,16,0)&amp;"",VLOOKUP($A26,'Questions'!$A$2:$X$333,15,0)&amp;"")))</f>
        <v>609</v>
      </c>
      <c r="F26" t="s" s="66">
        <f>VLOOKUP($A26,'Institution Evaluation'!$A$56:$F$346,6,0)&amp;""</f>
      </c>
      <c r="G26" s="62"/>
      <c r="H26" s="27"/>
      <c r="I26" s="27"/>
      <c r="J26" s="27"/>
      <c r="K26" s="27"/>
      <c r="L26" s="27"/>
      <c r="M26" s="28"/>
      <c r="N26" s="29"/>
    </row>
    <row r="27" ht="15" customHeight="1">
      <c r="A27" t="s" s="52">
        <v>616</v>
      </c>
      <c r="B27" t="s" s="53">
        <f>VLOOKUP($A27,'Questions'!$A$2:$X$333,2,0)</f>
        <v>617</v>
      </c>
      <c r="C27" s="115"/>
      <c r="D27" s="100"/>
      <c r="E27" t="s" s="65">
        <f>IF($C$18="No",'Auto Responses'!$A$5,IF($C27="Yes",VLOOKUP($A27,'Questions'!$A$2:$X$333,17,0)&amp;"",IF($C27="No",VLOOKUP($A27,'Questions'!$A$2:$X$333,16,0)&amp;"",VLOOKUP($A27,'Questions'!$A$2:$X$333,15,0)&amp;"")))</f>
        <v>609</v>
      </c>
      <c r="F27" t="s" s="66">
        <f>VLOOKUP($A27,'Institution Evaluation'!$A$56:$F$346,6,0)&amp;""</f>
      </c>
      <c r="G27" s="62"/>
      <c r="H27" s="27"/>
      <c r="I27" s="27"/>
      <c r="J27" s="27"/>
      <c r="K27" s="27"/>
      <c r="L27" s="27"/>
      <c r="M27" s="28"/>
      <c r="N27" s="29"/>
    </row>
    <row r="28" ht="28.5" customHeight="1">
      <c r="A28" t="s" s="52">
        <v>618</v>
      </c>
      <c r="B28" t="s" s="53">
        <f>VLOOKUP($A28,'Questions'!$A$2:$X$333,2,0)</f>
        <v>619</v>
      </c>
      <c r="C28" s="115"/>
      <c r="D28" s="100"/>
      <c r="E28" t="s" s="65">
        <f>IF($C$18="No",'Auto Responses'!$A$5,IF($C28="Yes",VLOOKUP($A28,'Questions'!$A$2:$X$333,17,0)&amp;"",IF($C28="No",VLOOKUP($A28,'Questions'!$A$2:$X$333,16,0)&amp;"",VLOOKUP($A28,'Questions'!$A$2:$X$333,15,0)&amp;"")))</f>
        <v>609</v>
      </c>
      <c r="F28" t="s" s="66">
        <f>VLOOKUP($A28,'Institution Evaluation'!$A$56:$F$346,6,0)&amp;""</f>
      </c>
      <c r="G28" s="62"/>
      <c r="H28" s="27"/>
      <c r="I28" s="27"/>
      <c r="J28" s="27"/>
      <c r="K28" s="27"/>
      <c r="L28" s="27"/>
      <c r="M28" s="28"/>
      <c r="N28" s="29"/>
    </row>
    <row r="29" ht="28.5" customHeight="1">
      <c r="A29" t="s" s="52">
        <v>620</v>
      </c>
      <c r="B29" t="s" s="53">
        <f>VLOOKUP($A29,'Questions'!$A$2:$X$333,2,0)</f>
        <v>621</v>
      </c>
      <c r="C29" s="115"/>
      <c r="D29" s="100"/>
      <c r="E29" t="s" s="65">
        <f>IF($C$18="No",'Auto Responses'!$A$5,IF($C29="Yes",VLOOKUP($A29,'Questions'!$A$2:$X$333,17,0)&amp;"",IF($C29="No",VLOOKUP($A29,'Questions'!$A$2:$X$333,16,0)&amp;"",VLOOKUP($A29,'Questions'!$A$2:$X$333,15,0)&amp;"")))</f>
        <v>609</v>
      </c>
      <c r="F29" t="s" s="66">
        <f>VLOOKUP($A29,'Institution Evaluation'!$A$56:$F$346,6,0)&amp;""</f>
      </c>
      <c r="G29" s="62"/>
      <c r="H29" s="27"/>
      <c r="I29" s="27"/>
      <c r="J29" s="27"/>
      <c r="K29" s="27"/>
      <c r="L29" s="27"/>
      <c r="M29" s="28"/>
      <c r="N29" s="29"/>
    </row>
    <row r="30" ht="15" customHeight="1">
      <c r="A30" t="s" s="52">
        <v>622</v>
      </c>
      <c r="B30" t="s" s="53">
        <f>VLOOKUP($A30,'Questions'!$A$2:$X$333,2,0)</f>
        <v>623</v>
      </c>
      <c r="C30" s="115"/>
      <c r="D30" s="100"/>
      <c r="E30" t="s" s="65">
        <f>IF($C$18="No",'Auto Responses'!$A$5,IF($C30="Yes",VLOOKUP($A30,'Questions'!$A$2:$X$333,17,0)&amp;"",IF($C30="No",VLOOKUP($A30,'Questions'!$A$2:$X$333,16,0)&amp;"",VLOOKUP($A30,'Questions'!$A$2:$X$333,15,0)&amp;"")))</f>
        <v>609</v>
      </c>
      <c r="F30" t="s" s="66">
        <f>VLOOKUP($A30,'Institution Evaluation'!$A$56:$F$346,6,0)&amp;""</f>
      </c>
      <c r="G30" s="62"/>
      <c r="H30" s="27"/>
      <c r="I30" s="27"/>
      <c r="J30" s="27"/>
      <c r="K30" s="27"/>
      <c r="L30" s="27"/>
      <c r="M30" s="28"/>
      <c r="N30" s="29"/>
    </row>
    <row r="31" ht="29.25" customHeight="1">
      <c r="A31" t="s" s="52">
        <v>624</v>
      </c>
      <c r="B31" t="s" s="53">
        <f>VLOOKUP($A31,'Questions'!$A$2:$X$333,2,0)</f>
        <v>625</v>
      </c>
      <c r="C31" s="115"/>
      <c r="D31" s="100"/>
      <c r="E31" t="s" s="65">
        <f>IF($C$18="No",'Auto Responses'!$A$5,IF($C31="Yes",VLOOKUP($A31,'Questions'!$A$2:$X$333,17,0)&amp;"",IF($C31="No",VLOOKUP($A31,'Questions'!$A$2:$X$333,16,0)&amp;"",VLOOKUP($A31,'Questions'!$A$2:$X$333,15,0)&amp;"")))</f>
        <v>609</v>
      </c>
      <c r="F31" t="s" s="72">
        <f>VLOOKUP($A31,'Institution Evaluation'!$A$56:$F$346,6,0)&amp;""</f>
      </c>
      <c r="G31" t="s" s="73">
        <v>64</v>
      </c>
      <c r="H31" s="27"/>
      <c r="I31" s="27"/>
      <c r="J31" s="27"/>
      <c r="K31" s="27"/>
      <c r="L31" s="27"/>
      <c r="M31" s="28"/>
      <c r="N31" s="29"/>
    </row>
    <row r="32" ht="37.35" customHeight="1">
      <c r="A32" t="s" s="30">
        <f>VLOOKUP(LEFT($A33,4),'Auto Responses'!$N$4:$O$38,2,0)&amp;""</f>
        <v>626</v>
      </c>
      <c r="B32" s="31"/>
      <c r="C32" t="s" s="59">
        <v>41</v>
      </c>
      <c r="D32" t="s" s="59">
        <v>42</v>
      </c>
      <c r="E32" t="s" s="60">
        <v>43</v>
      </c>
      <c r="F32" t="s" s="74">
        <v>44</v>
      </c>
      <c r="G32" s="62"/>
      <c r="H32" s="27"/>
      <c r="I32" s="27"/>
      <c r="J32" s="27"/>
      <c r="K32" s="27"/>
      <c r="L32" s="27"/>
      <c r="M32" s="28"/>
      <c r="N32" s="29"/>
    </row>
    <row r="33" ht="49.5" customHeight="1">
      <c r="A33" t="s" s="52">
        <v>627</v>
      </c>
      <c r="B33" t="s" s="53">
        <f>VLOOKUP($A33,'Questions'!$A$2:$X$333,2,0)</f>
        <v>628</v>
      </c>
      <c r="C33" s="115"/>
      <c r="D33" s="100"/>
      <c r="E33" t="s" s="65">
        <f>IF($C$19="No",'Auto Responses'!$A$7,IF($C33="Yes",VLOOKUP($A33,'Questions'!$A$2:$X$333,17,0)&amp;"",IF($C33="No",VLOOKUP($A33,'Questions'!$A$2:$X$333,16,0)&amp;"",VLOOKUP($A33,'Questions'!$A$2:$X$333,15,0)&amp;"")))</f>
        <v>629</v>
      </c>
      <c r="F33" t="s" s="66">
        <f>VLOOKUP($A33,'Institution Evaluation'!$A$56:$F$346,6,0)&amp;""</f>
      </c>
      <c r="G33" s="62"/>
      <c r="H33" s="27"/>
      <c r="I33" s="27"/>
      <c r="J33" s="27"/>
      <c r="K33" s="27"/>
      <c r="L33" s="27"/>
      <c r="M33" s="28"/>
      <c r="N33" s="29"/>
    </row>
    <row r="34" ht="49.5" customHeight="1">
      <c r="A34" t="s" s="52">
        <v>630</v>
      </c>
      <c r="B34" t="s" s="53">
        <f>VLOOKUP($A34,'Questions'!$A$2:$X$333,2,0)</f>
        <v>631</v>
      </c>
      <c r="C34" s="115"/>
      <c r="D34" s="100"/>
      <c r="E34" t="s" s="65">
        <f>IF($C$19="No",'Auto Responses'!$A$7,IF($C34="Yes",VLOOKUP($A34,'Questions'!$A$2:$X$333,17,0)&amp;"",IF($C34="No",VLOOKUP($A34,'Questions'!$A$2:$X$333,16,0)&amp;"",VLOOKUP($A34,'Questions'!$A$2:$X$333,15,0)&amp;"")))</f>
        <v>629</v>
      </c>
      <c r="F34" t="s" s="66">
        <f>VLOOKUP($A34,'Institution Evaluation'!$A$56:$F$346,6,0)&amp;""</f>
      </c>
      <c r="G34" s="62"/>
      <c r="H34" s="27"/>
      <c r="I34" s="27"/>
      <c r="J34" s="27"/>
      <c r="K34" s="27"/>
      <c r="L34" s="27"/>
      <c r="M34" s="28"/>
      <c r="N34" s="29"/>
    </row>
    <row r="35" ht="49.5" customHeight="1">
      <c r="A35" t="s" s="52">
        <v>632</v>
      </c>
      <c r="B35" t="s" s="53">
        <f>VLOOKUP($A35,'Questions'!$A$2:$X$333,2,0)</f>
        <v>633</v>
      </c>
      <c r="C35" s="115"/>
      <c r="D35" s="100"/>
      <c r="E35" t="s" s="65">
        <f>IF($C$19="No",'Auto Responses'!$A$7,IF($C35="Yes",VLOOKUP($A35,'Questions'!$A$2:$X$333,17,0)&amp;"",IF($C35="No",VLOOKUP($A35,'Questions'!$A$2:$X$333,16,0)&amp;"",VLOOKUP($A35,'Questions'!$A$2:$X$333,15,0)&amp;"")))</f>
        <v>629</v>
      </c>
      <c r="F35" t="s" s="66">
        <f>VLOOKUP($A35,'Institution Evaluation'!$A$56:$F$346,6,0)&amp;""</f>
      </c>
      <c r="G35" s="62"/>
      <c r="H35" s="27"/>
      <c r="I35" s="27"/>
      <c r="J35" s="27"/>
      <c r="K35" s="27"/>
      <c r="L35" s="27"/>
      <c r="M35" s="28"/>
      <c r="N35" s="29"/>
    </row>
    <row r="36" ht="49.5" customHeight="1">
      <c r="A36" t="s" s="52">
        <v>634</v>
      </c>
      <c r="B36" t="s" s="53">
        <f>VLOOKUP($A36,'Questions'!$A$2:$X$333,2,0)</f>
        <v>635</v>
      </c>
      <c r="C36" s="115"/>
      <c r="D36" s="100"/>
      <c r="E36" t="s" s="65">
        <f>IF($C$19="No",'Auto Responses'!$A$7,IF($C36="Yes",VLOOKUP($A36,'Questions'!$A$2:$X$333,17,0)&amp;"",IF($C36="No",VLOOKUP($A36,'Questions'!$A$2:$X$333,16,0)&amp;"",VLOOKUP($A36,'Questions'!$A$2:$X$333,15,0)&amp;"")))</f>
        <v>629</v>
      </c>
      <c r="F36" t="s" s="66">
        <f>VLOOKUP($A36,'Institution Evaluation'!$A$56:$F$346,6,0)&amp;""</f>
      </c>
      <c r="G36" s="62"/>
      <c r="H36" s="27"/>
      <c r="I36" s="27"/>
      <c r="J36" s="27"/>
      <c r="K36" s="27"/>
      <c r="L36" s="27"/>
      <c r="M36" s="28"/>
      <c r="N36" s="29"/>
    </row>
    <row r="37" ht="49.5" customHeight="1">
      <c r="A37" t="s" s="52">
        <v>636</v>
      </c>
      <c r="B37" t="s" s="53">
        <f>VLOOKUP($A37,'Questions'!$A$2:$X$333,2,0)</f>
        <v>637</v>
      </c>
      <c r="C37" s="115"/>
      <c r="D37" s="100"/>
      <c r="E37" t="s" s="65">
        <f>IF($C$19="No",'Auto Responses'!$A$7,IF($C37="Yes",VLOOKUP($A37,'Questions'!$A$2:$X$333,17,0)&amp;"",IF($C37="No",VLOOKUP($A37,'Questions'!$A$2:$X$333,16,0)&amp;"",VLOOKUP($A37,'Questions'!$A$2:$X$333,15,0)&amp;"")))</f>
        <v>629</v>
      </c>
      <c r="F37" t="s" s="66">
        <f>VLOOKUP($A37,'Institution Evaluation'!$A$56:$F$346,6,0)&amp;""</f>
      </c>
      <c r="G37" s="62"/>
      <c r="H37" s="27"/>
      <c r="I37" s="27"/>
      <c r="J37" s="27"/>
      <c r="K37" s="27"/>
      <c r="L37" s="27"/>
      <c r="M37" s="28"/>
      <c r="N37" s="29"/>
    </row>
    <row r="38" ht="49.5" customHeight="1">
      <c r="A38" t="s" s="52">
        <v>638</v>
      </c>
      <c r="B38" t="s" s="53">
        <f>VLOOKUP($A38,'Questions'!$A$2:$X$333,2,0)</f>
        <v>639</v>
      </c>
      <c r="C38" s="115"/>
      <c r="D38" s="100"/>
      <c r="E38" t="s" s="65">
        <f>IF($C$19="No",'Auto Responses'!$A$7,IF($C38="Yes",VLOOKUP($A38,'Questions'!$A$2:$X$333,17,0)&amp;"",IF($C38="No",VLOOKUP($A38,'Questions'!$A$2:$X$333,16,0)&amp;"",VLOOKUP($A38,'Questions'!$A$2:$X$333,15,0)&amp;"")))</f>
        <v>629</v>
      </c>
      <c r="F38" t="s" s="66">
        <f>VLOOKUP($A38,'Institution Evaluation'!$A$56:$F$346,6,0)&amp;""</f>
      </c>
      <c r="G38" s="62"/>
      <c r="H38" s="27"/>
      <c r="I38" s="27"/>
      <c r="J38" s="27"/>
      <c r="K38" s="27"/>
      <c r="L38" s="27"/>
      <c r="M38" s="28"/>
      <c r="N38" s="29"/>
    </row>
    <row r="39" ht="49.5" customHeight="1">
      <c r="A39" t="s" s="52">
        <v>640</v>
      </c>
      <c r="B39" t="s" s="53">
        <f>VLOOKUP($A39,'Questions'!$A$2:$X$333,2,0)</f>
        <v>641</v>
      </c>
      <c r="C39" s="115"/>
      <c r="D39" s="100"/>
      <c r="E39" t="s" s="65">
        <f>IF($C$19="No",'Auto Responses'!$A$7,IF($C39="Yes",VLOOKUP($A39,'Questions'!$A$2:$X$333,17,0)&amp;"",IF($C39="No",VLOOKUP($A39,'Questions'!$A$2:$X$333,16,0)&amp;"",VLOOKUP($A39,'Questions'!$A$2:$X$333,15,0)&amp;"")))</f>
        <v>629</v>
      </c>
      <c r="F39" t="s" s="66">
        <f>VLOOKUP($A39,'Institution Evaluation'!$A$56:$F$346,6,0)&amp;""</f>
      </c>
      <c r="G39" s="62"/>
      <c r="H39" s="27"/>
      <c r="I39" s="27"/>
      <c r="J39" s="27"/>
      <c r="K39" s="27"/>
      <c r="L39" s="27"/>
      <c r="M39" s="28"/>
      <c r="N39" s="29"/>
    </row>
    <row r="40" ht="49.5" customHeight="1">
      <c r="A40" t="s" s="52">
        <v>642</v>
      </c>
      <c r="B40" t="s" s="53">
        <f>VLOOKUP($A40,'Questions'!$A$2:$X$333,2,0)</f>
        <v>643</v>
      </c>
      <c r="C40" s="115"/>
      <c r="D40" s="100"/>
      <c r="E40" t="s" s="65">
        <f>IF($C$19="No",'Auto Responses'!$A$7,IF($C40="Yes",VLOOKUP($A40,'Questions'!$A$2:$X$333,17,0)&amp;"",IF($C40="No",VLOOKUP($A40,'Questions'!$A$2:$X$333,16,0)&amp;"",VLOOKUP($A40,'Questions'!$A$2:$X$333,15,0)&amp;"")))</f>
        <v>629</v>
      </c>
      <c r="F40" t="s" s="66">
        <f>VLOOKUP($A40,'Institution Evaluation'!$A$56:$F$346,6,0)&amp;""</f>
      </c>
      <c r="G40" s="62"/>
      <c r="H40" s="27"/>
      <c r="I40" s="27"/>
      <c r="J40" s="27"/>
      <c r="K40" s="27"/>
      <c r="L40" s="27"/>
      <c r="M40" s="28"/>
      <c r="N40" s="29"/>
    </row>
    <row r="41" ht="49.5" customHeight="1">
      <c r="A41" t="s" s="52">
        <v>644</v>
      </c>
      <c r="B41" t="s" s="53">
        <f>VLOOKUP($A41,'Questions'!$A$2:$X$333,2,0)</f>
        <v>645</v>
      </c>
      <c r="C41" s="115"/>
      <c r="D41" s="100"/>
      <c r="E41" t="s" s="65">
        <f>IF($C$19="No",'Auto Responses'!$A$7,IF($C41="Yes",VLOOKUP($A41,'Questions'!$A$2:$X$333,17,0)&amp;"",IF($C41="No",VLOOKUP($A41,'Questions'!$A$2:$X$333,16,0)&amp;"",VLOOKUP($A41,'Questions'!$A$2:$X$333,15,0)&amp;"")))</f>
        <v>629</v>
      </c>
      <c r="F41" t="s" s="66">
        <f>VLOOKUP($A41,'Institution Evaluation'!$A$56:$F$346,6,0)&amp;""</f>
      </c>
      <c r="G41" s="62"/>
      <c r="H41" s="27"/>
      <c r="I41" s="27"/>
      <c r="J41" s="27"/>
      <c r="K41" s="27"/>
      <c r="L41" s="27"/>
      <c r="M41" s="28"/>
      <c r="N41" s="29"/>
    </row>
    <row r="42" ht="49.5" customHeight="1">
      <c r="A42" t="s" s="52">
        <v>646</v>
      </c>
      <c r="B42" t="s" s="53">
        <f>VLOOKUP($A42,'Questions'!$A$2:$X$333,2,0)</f>
        <v>647</v>
      </c>
      <c r="C42" s="115"/>
      <c r="D42" s="100"/>
      <c r="E42" t="s" s="65">
        <f>IF($C$19="No",'Auto Responses'!$A$7,IF($C42="Yes",VLOOKUP($A42,'Questions'!$A$2:$X$333,17,0)&amp;"",IF($C42="No",VLOOKUP($A42,'Questions'!$A$2:$X$333,16,0)&amp;"",VLOOKUP($A42,'Questions'!$A$2:$X$333,15,0)&amp;"")))</f>
        <v>629</v>
      </c>
      <c r="F42" t="s" s="66">
        <f>VLOOKUP($A42,'Institution Evaluation'!$A$56:$F$346,6,0)&amp;""</f>
      </c>
      <c r="G42" s="62"/>
      <c r="H42" s="27"/>
      <c r="I42" s="27"/>
      <c r="J42" s="27"/>
      <c r="K42" s="27"/>
      <c r="L42" s="27"/>
      <c r="M42" s="28"/>
      <c r="N42" s="29"/>
    </row>
    <row r="43" ht="49.5" customHeight="1">
      <c r="A43" t="s" s="52">
        <v>648</v>
      </c>
      <c r="B43" t="s" s="53">
        <f>VLOOKUP($A43,'Questions'!$A$2:$X$333,2,0)</f>
        <v>649</v>
      </c>
      <c r="C43" s="115"/>
      <c r="D43" s="100"/>
      <c r="E43" t="s" s="65">
        <f>IF($C$19="No",'Auto Responses'!$A$7,IF($C43="Yes",VLOOKUP($A43,'Questions'!$A$2:$X$333,17,0)&amp;"",IF($C43="No",VLOOKUP($A43,'Questions'!$A$2:$X$333,16,0)&amp;"",VLOOKUP($A43,'Questions'!$A$2:$X$333,15,0)&amp;"")))</f>
        <v>629</v>
      </c>
      <c r="F43" t="s" s="66">
        <f>VLOOKUP($A43,'Institution Evaluation'!$A$56:$F$346,6,0)&amp;""</f>
      </c>
      <c r="G43" s="62"/>
      <c r="H43" s="27"/>
      <c r="I43" s="27"/>
      <c r="J43" s="27"/>
      <c r="K43" s="27"/>
      <c r="L43" s="27"/>
      <c r="M43" s="28"/>
      <c r="N43" s="29"/>
    </row>
    <row r="44" ht="49.5" customHeight="1">
      <c r="A44" t="s" s="52">
        <v>650</v>
      </c>
      <c r="B44" t="s" s="53">
        <f>VLOOKUP($A44,'Questions'!$A$2:$X$333,2,0)</f>
        <v>651</v>
      </c>
      <c r="C44" s="115"/>
      <c r="D44" s="100"/>
      <c r="E44" t="s" s="65">
        <f>IF($C$19="No",'Auto Responses'!$A$7,IF($C44="Yes",VLOOKUP($A44,'Questions'!$A$2:$X$333,17,0)&amp;"",IF($C44="No",VLOOKUP($A44,'Questions'!$A$2:$X$333,16,0)&amp;"",VLOOKUP($A44,'Questions'!$A$2:$X$333,15,0)&amp;"")))</f>
        <v>629</v>
      </c>
      <c r="F44" t="s" s="66">
        <f>VLOOKUP($A44,'Institution Evaluation'!$A$56:$F$346,6,0)&amp;""</f>
      </c>
      <c r="G44" s="62"/>
      <c r="H44" s="27"/>
      <c r="I44" s="27"/>
      <c r="J44" s="27"/>
      <c r="K44" s="27"/>
      <c r="L44" s="27"/>
      <c r="M44" s="28"/>
      <c r="N44" s="29"/>
    </row>
    <row r="45" ht="49.5" customHeight="1">
      <c r="A45" t="s" s="52">
        <v>652</v>
      </c>
      <c r="B45" t="s" s="53">
        <f>VLOOKUP($A45,'Questions'!$A$2:$X$333,2,0)</f>
        <v>653</v>
      </c>
      <c r="C45" s="115"/>
      <c r="D45" s="100"/>
      <c r="E45" t="s" s="65">
        <f>IF($C$19="No",'Auto Responses'!$A$7,IF($C45="Yes",VLOOKUP($A45,'Questions'!$A$2:$X$333,17,0)&amp;"",IF($C45="No",VLOOKUP($A45,'Questions'!$A$2:$X$333,16,0)&amp;"",VLOOKUP($A45,'Questions'!$A$2:$X$333,15,0)&amp;"")))</f>
        <v>629</v>
      </c>
      <c r="F45" t="s" s="66">
        <f>VLOOKUP($A45,'Institution Evaluation'!$A$56:$F$346,6,0)&amp;""</f>
      </c>
      <c r="G45" s="62"/>
      <c r="H45" s="27"/>
      <c r="I45" s="27"/>
      <c r="J45" s="27"/>
      <c r="K45" s="27"/>
      <c r="L45" s="27"/>
      <c r="M45" s="28"/>
      <c r="N45" s="29"/>
    </row>
    <row r="46" ht="49.5" customHeight="1">
      <c r="A46" t="s" s="52">
        <v>654</v>
      </c>
      <c r="B46" t="s" s="53">
        <f>VLOOKUP($A46,'Questions'!$A$2:$X$333,2,0)</f>
        <v>655</v>
      </c>
      <c r="C46" s="115"/>
      <c r="D46" s="100"/>
      <c r="E46" t="s" s="65">
        <f>IF($C$19="No",'Auto Responses'!$A$7,IF($C46="Yes",VLOOKUP($A46,'Questions'!$A$2:$X$333,17,0)&amp;"",IF($C46="No",VLOOKUP($A46,'Questions'!$A$2:$X$333,16,0)&amp;"",VLOOKUP($A46,'Questions'!$A$2:$X$333,15,0)&amp;"")))</f>
        <v>629</v>
      </c>
      <c r="F46" t="s" s="66">
        <f>VLOOKUP($A46,'Institution Evaluation'!$A$56:$F$346,6,0)&amp;""</f>
      </c>
      <c r="G46" s="62"/>
      <c r="H46" s="27"/>
      <c r="I46" s="27"/>
      <c r="J46" s="27"/>
      <c r="K46" s="27"/>
      <c r="L46" s="27"/>
      <c r="M46" s="28"/>
      <c r="N46" s="29"/>
    </row>
    <row r="47" ht="49.5" customHeight="1">
      <c r="A47" t="s" s="52">
        <v>656</v>
      </c>
      <c r="B47" t="s" s="53">
        <f>VLOOKUP($A47,'Questions'!$A$2:$X$333,2,0)</f>
        <v>657</v>
      </c>
      <c r="C47" s="115"/>
      <c r="D47" s="100"/>
      <c r="E47" t="s" s="65">
        <f>IF($C$19="No",'Auto Responses'!$A$7,IF($C47="Yes",VLOOKUP($A47,'Questions'!$A$2:$X$333,17,0)&amp;"",IF($C47="No",VLOOKUP($A47,'Questions'!$A$2:$X$333,16,0)&amp;"",VLOOKUP($A47,'Questions'!$A$2:$X$333,15,0)&amp;"")))</f>
        <v>629</v>
      </c>
      <c r="F47" t="s" s="66">
        <f>VLOOKUP($A47,'Institution Evaluation'!$A$56:$F$346,6,0)&amp;""</f>
      </c>
      <c r="G47" s="62"/>
      <c r="H47" s="27"/>
      <c r="I47" s="27"/>
      <c r="J47" s="27"/>
      <c r="K47" s="27"/>
      <c r="L47" s="27"/>
      <c r="M47" s="28"/>
      <c r="N47" s="29"/>
    </row>
    <row r="48" ht="49.5" customHeight="1">
      <c r="A48" t="s" s="52">
        <v>658</v>
      </c>
      <c r="B48" t="s" s="53">
        <f>VLOOKUP($A48,'Questions'!$A$2:$X$333,2,0)</f>
        <v>659</v>
      </c>
      <c r="C48" s="115"/>
      <c r="D48" s="100"/>
      <c r="E48" t="s" s="65">
        <f>IF($C$19="No",'Auto Responses'!$A$7,IF($C48="Yes",VLOOKUP($A48,'Questions'!$A$2:$X$333,17,0)&amp;"",IF($C48="No",VLOOKUP($A48,'Questions'!$A$2:$X$333,16,0)&amp;"",VLOOKUP($A48,'Questions'!$A$2:$X$333,15,0)&amp;"")))</f>
        <v>629</v>
      </c>
      <c r="F48" t="s" s="66">
        <f>VLOOKUP($A48,'Institution Evaluation'!$A$56:$F$346,6,0)&amp;""</f>
      </c>
      <c r="G48" s="62"/>
      <c r="H48" s="27"/>
      <c r="I48" s="27"/>
      <c r="J48" s="27"/>
      <c r="K48" s="27"/>
      <c r="L48" s="27"/>
      <c r="M48" s="28"/>
      <c r="N48" s="29"/>
    </row>
    <row r="49" ht="49.5" customHeight="1">
      <c r="A49" t="s" s="52">
        <v>660</v>
      </c>
      <c r="B49" t="s" s="53">
        <f>VLOOKUP($A49,'Questions'!$A$2:$X$333,2,0)</f>
        <v>661</v>
      </c>
      <c r="C49" s="115"/>
      <c r="D49" s="100"/>
      <c r="E49" t="s" s="65">
        <f>IF($C$19="No",'Auto Responses'!$A$7,IF($C49="Yes",VLOOKUP($A49,'Questions'!$A$2:$X$333,17,0)&amp;"",IF($C49="No",VLOOKUP($A49,'Questions'!$A$2:$X$333,16,0)&amp;"",VLOOKUP($A49,'Questions'!$A$2:$X$333,15,0)&amp;"")))</f>
        <v>629</v>
      </c>
      <c r="F49" t="s" s="66">
        <f>VLOOKUP($A49,'Institution Evaluation'!$A$56:$F$346,6,0)&amp;""</f>
      </c>
      <c r="G49" s="62"/>
      <c r="H49" s="27"/>
      <c r="I49" s="27"/>
      <c r="J49" s="27"/>
      <c r="K49" s="27"/>
      <c r="L49" s="27"/>
      <c r="M49" s="28"/>
      <c r="N49" s="29"/>
    </row>
    <row r="50" ht="49.5" customHeight="1">
      <c r="A50" t="s" s="52">
        <v>662</v>
      </c>
      <c r="B50" t="s" s="53">
        <f>VLOOKUP($A50,'Questions'!$A$2:$X$333,2,0)</f>
        <v>663</v>
      </c>
      <c r="C50" s="115"/>
      <c r="D50" s="100"/>
      <c r="E50" t="s" s="65">
        <f>IF($C$19="No",'Auto Responses'!$A$7,IF($C50="Yes",VLOOKUP($A50,'Questions'!$A$2:$X$333,17,0)&amp;"",IF($C50="No",VLOOKUP($A50,'Questions'!$A$2:$X$333,16,0)&amp;"",VLOOKUP($A50,'Questions'!$A$2:$X$333,15,0)&amp;"")))</f>
        <v>629</v>
      </c>
      <c r="F50" t="s" s="66">
        <f>VLOOKUP($A50,'Institution Evaluation'!$A$56:$F$346,6,0)&amp;""</f>
      </c>
      <c r="G50" s="62"/>
      <c r="H50" s="27"/>
      <c r="I50" s="27"/>
      <c r="J50" s="27"/>
      <c r="K50" s="27"/>
      <c r="L50" s="27"/>
      <c r="M50" s="28"/>
      <c r="N50" s="29"/>
    </row>
    <row r="51" ht="49.5" customHeight="1">
      <c r="A51" t="s" s="52">
        <v>664</v>
      </c>
      <c r="B51" t="s" s="53">
        <f>VLOOKUP($A51,'Questions'!$A$2:$X$333,2,0)</f>
        <v>665</v>
      </c>
      <c r="C51" s="115"/>
      <c r="D51" s="100"/>
      <c r="E51" t="s" s="65">
        <f>IF($C$19="No",'Auto Responses'!$A$7,IF($C51="Yes",VLOOKUP($A51,'Questions'!$A$2:$X$333,17,0)&amp;"",IF($C51="No",VLOOKUP($A51,'Questions'!$A$2:$X$333,16,0)&amp;"",VLOOKUP($A51,'Questions'!$A$2:$X$333,15,0)&amp;"")))</f>
        <v>629</v>
      </c>
      <c r="F51" t="s" s="66">
        <f>VLOOKUP($A51,'Institution Evaluation'!$A$56:$F$346,6,0)&amp;""</f>
      </c>
      <c r="G51" s="62"/>
      <c r="H51" s="27"/>
      <c r="I51" s="27"/>
      <c r="J51" s="27"/>
      <c r="K51" s="27"/>
      <c r="L51" s="27"/>
      <c r="M51" s="28"/>
      <c r="N51" s="29"/>
    </row>
    <row r="52" ht="49.5" customHeight="1">
      <c r="A52" t="s" s="52">
        <v>666</v>
      </c>
      <c r="B52" t="s" s="53">
        <f>VLOOKUP($A52,'Questions'!$A$2:$X$333,2,0)</f>
        <v>667</v>
      </c>
      <c r="C52" s="115"/>
      <c r="D52" s="100"/>
      <c r="E52" t="s" s="65">
        <f>IF($C$19="No",'Auto Responses'!$A$7,IF($C52="Yes",VLOOKUP($A52,'Questions'!$A$2:$X$333,17,0)&amp;"",IF($C52="No",VLOOKUP($A52,'Questions'!$A$2:$X$333,16,0)&amp;"",VLOOKUP($A52,'Questions'!$A$2:$X$333,15,0)&amp;"")))</f>
        <v>629</v>
      </c>
      <c r="F52" t="s" s="66">
        <f>VLOOKUP($A52,'Institution Evaluation'!$A$56:$F$346,6,0)&amp;""</f>
      </c>
      <c r="G52" s="62"/>
      <c r="H52" s="27"/>
      <c r="I52" s="27"/>
      <c r="J52" s="27"/>
      <c r="K52" s="27"/>
      <c r="L52" s="27"/>
      <c r="M52" s="28"/>
      <c r="N52" s="29"/>
    </row>
    <row r="53" ht="49.5" customHeight="1">
      <c r="A53" t="s" s="52">
        <v>668</v>
      </c>
      <c r="B53" t="s" s="53">
        <f>VLOOKUP($A53,'Questions'!$A$2:$X$333,2,0)</f>
        <v>669</v>
      </c>
      <c r="C53" s="115"/>
      <c r="D53" s="100"/>
      <c r="E53" t="s" s="65">
        <f>IF($C$19="No",'Auto Responses'!$A$7,IF($C53="Yes",VLOOKUP($A53,'Questions'!$A$2:$X$333,17,0)&amp;"",IF($C53="No",VLOOKUP($A53,'Questions'!$A$2:$X$333,16,0)&amp;"",VLOOKUP($A53,'Questions'!$A$2:$X$333,15,0)&amp;"")))</f>
        <v>629</v>
      </c>
      <c r="F53" t="s" s="66">
        <f>VLOOKUP($A53,'Institution Evaluation'!$A$56:$F$346,6,0)&amp;""</f>
      </c>
      <c r="G53" s="62"/>
      <c r="H53" s="27"/>
      <c r="I53" s="27"/>
      <c r="J53" s="27"/>
      <c r="K53" s="27"/>
      <c r="L53" s="27"/>
      <c r="M53" s="28"/>
      <c r="N53" s="29"/>
    </row>
    <row r="54" ht="49.5" customHeight="1">
      <c r="A54" t="s" s="52">
        <v>670</v>
      </c>
      <c r="B54" t="s" s="53">
        <f>VLOOKUP($A54,'Questions'!$A$2:$X$333,2,0)</f>
        <v>671</v>
      </c>
      <c r="C54" s="115"/>
      <c r="D54" s="100"/>
      <c r="E54" t="s" s="65">
        <f>IF($C$19="No",'Auto Responses'!$A$7,IF($C54="Yes",VLOOKUP($A54,'Questions'!$A$2:$X$333,17,0)&amp;"",IF($C54="No",VLOOKUP($A54,'Questions'!$A$2:$X$333,16,0)&amp;"",VLOOKUP($A54,'Questions'!$A$2:$X$333,15,0)&amp;"")))</f>
        <v>629</v>
      </c>
      <c r="F54" t="s" s="66">
        <f>VLOOKUP($A54,'Institution Evaluation'!$A$56:$F$346,6,0)&amp;""</f>
      </c>
      <c r="G54" s="62"/>
      <c r="H54" s="27"/>
      <c r="I54" s="27"/>
      <c r="J54" s="27"/>
      <c r="K54" s="27"/>
      <c r="L54" s="27"/>
      <c r="M54" s="28"/>
      <c r="N54" s="29"/>
    </row>
    <row r="55" ht="49.5" customHeight="1">
      <c r="A55" t="s" s="52">
        <v>672</v>
      </c>
      <c r="B55" t="s" s="53">
        <f>VLOOKUP($A55,'Questions'!$A$2:$X$333,2,0)</f>
        <v>673</v>
      </c>
      <c r="C55" s="123"/>
      <c r="D55" s="124"/>
      <c r="E55" t="s" s="65">
        <f>IF($C$19="No",'Auto Responses'!$A$7,IF($C55="Yes",VLOOKUP($A55,'Questions'!$A$2:$X$333,17,0)&amp;"",IF($C55="No",VLOOKUP($A55,'Questions'!$A$2:$X$333,16,0)&amp;"",VLOOKUP($A55,'Questions'!$A$2:$X$333,15,0)&amp;"")))</f>
        <v>629</v>
      </c>
      <c r="F55" t="s" s="66">
        <f>VLOOKUP($A55,'Institution Evaluation'!$A$56:$F$346,6,0)&amp;""</f>
      </c>
      <c r="G55" s="62"/>
      <c r="H55" s="27"/>
      <c r="I55" s="27"/>
      <c r="J55" s="27"/>
      <c r="K55" s="27"/>
      <c r="L55" s="27"/>
      <c r="M55" s="28"/>
      <c r="N55" s="29"/>
    </row>
    <row r="56" ht="49.5" customHeight="1">
      <c r="A56" t="s" s="52">
        <v>674</v>
      </c>
      <c r="B56" t="s" s="53">
        <f>VLOOKUP($A56,'Questions'!$A$2:$X$333,2,0)</f>
        <v>675</v>
      </c>
      <c r="C56" s="115"/>
      <c r="D56" s="100"/>
      <c r="E56" t="s" s="65">
        <f>IF($C$19="No",'Auto Responses'!$A$7,IF($C56="Yes",VLOOKUP($A56,'Questions'!$A$2:$X$333,17,0)&amp;"",IF($C56="No",VLOOKUP($A56,'Questions'!$A$2:$X$333,16,0)&amp;"",VLOOKUP($A56,'Questions'!$A$2:$X$333,15,0)&amp;"")))</f>
        <v>629</v>
      </c>
      <c r="F56" t="s" s="66">
        <f>VLOOKUP($A56,'Institution Evaluation'!$A$56:$F$346,6,0)&amp;""</f>
      </c>
      <c r="G56" s="62"/>
      <c r="H56" s="27"/>
      <c r="I56" s="27"/>
      <c r="J56" s="27"/>
      <c r="K56" s="27"/>
      <c r="L56" s="27"/>
      <c r="M56" s="28"/>
      <c r="N56" s="29"/>
    </row>
    <row r="57" ht="49.5" customHeight="1">
      <c r="A57" t="s" s="52">
        <v>676</v>
      </c>
      <c r="B57" t="s" s="53">
        <f>VLOOKUP($A57,'Questions'!$A$2:$X$333,2,0)</f>
        <v>677</v>
      </c>
      <c r="C57" s="115"/>
      <c r="D57" s="100"/>
      <c r="E57" t="s" s="65">
        <f>IF($C$19="No",'Auto Responses'!$A$7,IF($C57="Yes",VLOOKUP($A57,'Questions'!$A$2:$X$333,17,0)&amp;"",IF($C57="No",VLOOKUP($A57,'Questions'!$A$2:$X$333,16,0)&amp;"",VLOOKUP($A57,'Questions'!$A$2:$X$333,15,0)&amp;"")))</f>
        <v>629</v>
      </c>
      <c r="F57" t="s" s="66">
        <f>VLOOKUP($A57,'Institution Evaluation'!$A$56:$F$346,6,0)&amp;""</f>
      </c>
      <c r="G57" s="62"/>
      <c r="H57" s="27"/>
      <c r="I57" s="27"/>
      <c r="J57" s="27"/>
      <c r="K57" s="27"/>
      <c r="L57" s="27"/>
      <c r="M57" s="28"/>
      <c r="N57" s="29"/>
    </row>
    <row r="58" ht="49.5" customHeight="1">
      <c r="A58" t="s" s="52">
        <v>678</v>
      </c>
      <c r="B58" t="s" s="53">
        <f>VLOOKUP($A58,'Questions'!$A$2:$X$333,2,0)</f>
        <v>679</v>
      </c>
      <c r="C58" s="115"/>
      <c r="D58" s="100"/>
      <c r="E58" t="s" s="65">
        <f>IF($C$19="No",'Auto Responses'!$A$7,IF($C58="Yes",VLOOKUP($A58,'Questions'!$A$2:$X$333,17,0)&amp;"",IF($C58="No",VLOOKUP($A58,'Questions'!$A$2:$X$333,16,0)&amp;"",VLOOKUP($A58,'Questions'!$A$2:$X$333,15,0)&amp;"")))</f>
        <v>629</v>
      </c>
      <c r="F58" t="s" s="66">
        <f>VLOOKUP($A58,'Institution Evaluation'!$A$56:$F$346,6,0)&amp;""</f>
      </c>
      <c r="G58" s="62"/>
      <c r="H58" s="27"/>
      <c r="I58" s="27"/>
      <c r="J58" s="27"/>
      <c r="K58" s="27"/>
      <c r="L58" s="27"/>
      <c r="M58" s="28"/>
      <c r="N58" s="29"/>
    </row>
    <row r="59" ht="49.5" customHeight="1">
      <c r="A59" t="s" s="52">
        <v>680</v>
      </c>
      <c r="B59" t="s" s="53">
        <f>VLOOKUP($A59,'Questions'!$A$2:$X$333,2,0)</f>
        <v>681</v>
      </c>
      <c r="C59" s="115"/>
      <c r="D59" s="100"/>
      <c r="E59" t="s" s="65">
        <f>IF($C$19="No",'Auto Responses'!$A$7,IF($C59="Yes",VLOOKUP($A59,'Questions'!$A$2:$X$333,17,0)&amp;"",IF($C59="No",VLOOKUP($A59,'Questions'!$A$2:$X$333,16,0)&amp;"",VLOOKUP($A59,'Questions'!$A$2:$X$333,15,0)&amp;"")))</f>
        <v>629</v>
      </c>
      <c r="F59" t="s" s="66">
        <f>VLOOKUP($A59,'Institution Evaluation'!$A$56:$F$346,6,0)&amp;""</f>
      </c>
      <c r="G59" s="62"/>
      <c r="H59" s="27"/>
      <c r="I59" s="27"/>
      <c r="J59" s="27"/>
      <c r="K59" s="27"/>
      <c r="L59" s="27"/>
      <c r="M59" s="28"/>
      <c r="N59" s="29"/>
    </row>
    <row r="60" ht="49.5" customHeight="1">
      <c r="A60" t="s" s="52">
        <v>682</v>
      </c>
      <c r="B60" t="s" s="53">
        <f>VLOOKUP($A60,'Questions'!$A$2:$X$333,2,0)</f>
        <v>683</v>
      </c>
      <c r="C60" s="115"/>
      <c r="D60" s="100"/>
      <c r="E60" t="s" s="65">
        <f>IF($C$19="No",'Auto Responses'!$A$7,IF($C60="Yes",VLOOKUP($A60,'Questions'!$A$2:$X$333,17,0)&amp;"",IF($C60="No",VLOOKUP($A60,'Questions'!$A$2:$X$333,16,0)&amp;"",VLOOKUP($A60,'Questions'!$A$2:$X$333,15,0)&amp;"")))</f>
        <v>629</v>
      </c>
      <c r="F60" t="s" s="66">
        <f>VLOOKUP($A60,'Institution Evaluation'!$A$56:$F$346,6,0)&amp;""</f>
      </c>
      <c r="G60" s="62"/>
      <c r="H60" s="27"/>
      <c r="I60" s="27"/>
      <c r="J60" s="27"/>
      <c r="K60" s="27"/>
      <c r="L60" s="27"/>
      <c r="M60" s="28"/>
      <c r="N60" s="29"/>
    </row>
    <row r="61" ht="49.5" customHeight="1">
      <c r="A61" t="s" s="52">
        <v>684</v>
      </c>
      <c r="B61" t="s" s="53">
        <f>VLOOKUP($A61,'Questions'!$A$2:$X$333,2,0)</f>
        <v>685</v>
      </c>
      <c r="C61" s="115"/>
      <c r="D61" s="100"/>
      <c r="E61" t="s" s="65">
        <f>IF($C$19="No",'Auto Responses'!$A$7,IF($C61="Yes",VLOOKUP($A61,'Questions'!$A$2:$X$333,17,0)&amp;"",IF($C61="No",VLOOKUP($A61,'Questions'!$A$2:$X$333,16,0)&amp;"",VLOOKUP($A61,'Questions'!$A$2:$X$333,15,0)&amp;"")))</f>
        <v>629</v>
      </c>
      <c r="F61" t="s" s="72">
        <f>VLOOKUP($A61,'Institution Evaluation'!$A$56:$F$346,6,0)&amp;""</f>
      </c>
      <c r="G61" t="s" s="73">
        <v>64</v>
      </c>
      <c r="H61" s="27"/>
      <c r="I61" s="27"/>
      <c r="J61" s="27"/>
      <c r="K61" s="27"/>
      <c r="L61" s="27"/>
      <c r="M61" s="28"/>
      <c r="N61" s="29"/>
    </row>
    <row r="62" ht="37.35" customHeight="1">
      <c r="A62" t="s" s="30">
        <f>VLOOKUP(LEFT($A63,4),'Auto Responses'!$N$4:$O$38,2,0)&amp;""</f>
        <v>686</v>
      </c>
      <c r="B62" s="31"/>
      <c r="C62" t="s" s="59">
        <v>41</v>
      </c>
      <c r="D62" t="s" s="59">
        <v>42</v>
      </c>
      <c r="E62" t="s" s="60">
        <v>43</v>
      </c>
      <c r="F62" t="s" s="74">
        <v>44</v>
      </c>
      <c r="G62" s="62"/>
      <c r="H62" s="27"/>
      <c r="I62" s="27"/>
      <c r="J62" s="27"/>
      <c r="K62" s="27"/>
      <c r="L62" s="27"/>
      <c r="M62" s="28"/>
      <c r="N62" s="29"/>
    </row>
    <row r="63" ht="38.25" customHeight="1">
      <c r="A63" t="s" s="52">
        <v>687</v>
      </c>
      <c r="B63" t="s" s="53">
        <f>VLOOKUP($A63,'Questions'!$A$2:$X$333,2,0)</f>
        <v>688</v>
      </c>
      <c r="C63" s="115"/>
      <c r="D63" s="100"/>
      <c r="E63" t="s" s="65">
        <f>IF($C$20="No",'Auto Responses'!$A$8,IF($C63="Yes",VLOOKUP($A63,'Questions'!$A$2:$X$333,17,0)&amp;"",IF($C63="No",VLOOKUP($A63,'Questions'!$A$2:$X$333,16,0)&amp;"",VLOOKUP($A63,'Questions'!$A$2:$X$333,15,0)&amp;"")))</f>
        <v>689</v>
      </c>
      <c r="F63" t="s" s="66">
        <f>VLOOKUP($A63,'Institution Evaluation'!$A$56:$F$346,6,0)&amp;""</f>
      </c>
      <c r="G63" s="62"/>
      <c r="H63" s="27"/>
      <c r="I63" s="27"/>
      <c r="J63" s="27"/>
      <c r="K63" s="27"/>
      <c r="L63" s="27"/>
      <c r="M63" s="28"/>
      <c r="N63" s="29"/>
    </row>
    <row r="64" ht="38.25" customHeight="1">
      <c r="A64" t="s" s="52">
        <v>690</v>
      </c>
      <c r="B64" t="s" s="53">
        <f>VLOOKUP($A64,'Questions'!$A$2:$X$333,2,0)</f>
        <v>691</v>
      </c>
      <c r="C64" s="115"/>
      <c r="D64" s="100"/>
      <c r="E64" t="s" s="65">
        <f>IF($C$20="No",'Auto Responses'!$A$8,IF($C64="Yes",VLOOKUP($A64,'Questions'!$A$2:$X$333,17,0)&amp;"",IF($C64="No",VLOOKUP($A64,'Questions'!$A$2:$X$333,16,0)&amp;"",VLOOKUP($A64,'Questions'!$A$2:$X$333,15,0)&amp;"")))</f>
        <v>689</v>
      </c>
      <c r="F64" t="s" s="66">
        <f>VLOOKUP($A64,'Institution Evaluation'!$A$56:$F$346,6,0)&amp;""</f>
      </c>
      <c r="G64" s="62"/>
      <c r="H64" s="27"/>
      <c r="I64" s="27"/>
      <c r="J64" s="27"/>
      <c r="K64" s="27"/>
      <c r="L64" s="27"/>
      <c r="M64" s="28"/>
      <c r="N64" s="29"/>
    </row>
    <row r="65" ht="38.25" customHeight="1">
      <c r="A65" t="s" s="52">
        <v>692</v>
      </c>
      <c r="B65" t="s" s="53">
        <f>VLOOKUP($A65,'Questions'!$A$2:$X$333,2,0)</f>
        <v>693</v>
      </c>
      <c r="C65" s="115"/>
      <c r="D65" s="100"/>
      <c r="E65" t="s" s="65">
        <f>IF($C$20="No",'Auto Responses'!$A$8,IF($C65="Yes",VLOOKUP($A65,'Questions'!$A$2:$X$333,17,0)&amp;"",IF($C65="No",VLOOKUP($A65,'Questions'!$A$2:$X$333,16,0)&amp;"",VLOOKUP($A65,'Questions'!$A$2:$X$333,15,0)&amp;"")))</f>
        <v>689</v>
      </c>
      <c r="F65" t="s" s="66">
        <f>VLOOKUP($A65,'Institution Evaluation'!$A$56:$F$346,6,0)&amp;""</f>
      </c>
      <c r="G65" s="62"/>
      <c r="H65" s="27"/>
      <c r="I65" s="27"/>
      <c r="J65" s="27"/>
      <c r="K65" s="27"/>
      <c r="L65" s="27"/>
      <c r="M65" s="28"/>
      <c r="N65" s="29"/>
    </row>
    <row r="66" ht="38.25" customHeight="1">
      <c r="A66" t="s" s="52">
        <v>694</v>
      </c>
      <c r="B66" t="s" s="53">
        <f>VLOOKUP($A66,'Questions'!$A$2:$X$333,2,0)</f>
        <v>695</v>
      </c>
      <c r="C66" s="115"/>
      <c r="D66" s="100"/>
      <c r="E66" t="s" s="65">
        <f>IF($C$20="No",'Auto Responses'!$A$8,IF($C66="Yes",VLOOKUP($A66,'Questions'!$A$2:$X$333,17,0)&amp;"",IF($C66="No",VLOOKUP($A66,'Questions'!$A$2:$X$333,16,0)&amp;"",VLOOKUP($A66,'Questions'!$A$2:$X$333,15,0)&amp;"")))</f>
        <v>689</v>
      </c>
      <c r="F66" t="s" s="66">
        <f>VLOOKUP($A66,'Institution Evaluation'!$A$56:$F$346,6,0)&amp;""</f>
      </c>
      <c r="G66" s="62"/>
      <c r="H66" s="27"/>
      <c r="I66" s="27"/>
      <c r="J66" s="27"/>
      <c r="K66" s="27"/>
      <c r="L66" s="27"/>
      <c r="M66" s="28"/>
      <c r="N66" s="29"/>
    </row>
    <row r="67" ht="38.25" customHeight="1">
      <c r="A67" t="s" s="52">
        <v>696</v>
      </c>
      <c r="B67" t="s" s="53">
        <f>VLOOKUP($A67,'Questions'!$A$2:$X$333,2,0)</f>
        <v>697</v>
      </c>
      <c r="C67" s="115"/>
      <c r="D67" s="100"/>
      <c r="E67" t="s" s="65">
        <f>IF($C$20="No",'Auto Responses'!$A$8,IF($C67="Yes",VLOOKUP($A67,'Questions'!$A$2:$X$333,17,0)&amp;"",IF($C67="No",VLOOKUP($A67,'Questions'!$A$2:$X$333,16,0)&amp;"",VLOOKUP($A67,'Questions'!$A$2:$X$333,15,0)&amp;"")))</f>
        <v>689</v>
      </c>
      <c r="F67" t="s" s="66">
        <f>VLOOKUP($A67,'Institution Evaluation'!$A$56:$F$346,6,0)&amp;""</f>
      </c>
      <c r="G67" s="62"/>
      <c r="H67" s="27"/>
      <c r="I67" s="27"/>
      <c r="J67" s="27"/>
      <c r="K67" s="27"/>
      <c r="L67" s="27"/>
      <c r="M67" s="28"/>
      <c r="N67" s="29"/>
    </row>
    <row r="68" ht="38.25" customHeight="1">
      <c r="A68" t="s" s="52">
        <v>698</v>
      </c>
      <c r="B68" t="s" s="53">
        <f>VLOOKUP($A68,'Questions'!$A$2:$X$333,2,0)</f>
        <v>699</v>
      </c>
      <c r="C68" s="115"/>
      <c r="D68" s="100"/>
      <c r="E68" t="s" s="65">
        <f>IF($C$20="No",'Auto Responses'!$A$8,IF($C68="Yes",VLOOKUP($A68,'Questions'!$A$2:$X$333,17,0)&amp;"",IF($C68="No",VLOOKUP($A68,'Questions'!$A$2:$X$333,16,0)&amp;"",VLOOKUP($A68,'Questions'!$A$2:$X$333,15,0)&amp;"")))</f>
        <v>689</v>
      </c>
      <c r="F68" t="s" s="66">
        <f>VLOOKUP($A68,'Institution Evaluation'!$A$56:$F$346,6,0)&amp;""</f>
      </c>
      <c r="G68" s="62"/>
      <c r="H68" s="27"/>
      <c r="I68" s="27"/>
      <c r="J68" s="27"/>
      <c r="K68" s="27"/>
      <c r="L68" s="27"/>
      <c r="M68" s="28"/>
      <c r="N68" s="29"/>
    </row>
    <row r="69" ht="38.25" customHeight="1">
      <c r="A69" t="s" s="52">
        <v>700</v>
      </c>
      <c r="B69" t="s" s="53">
        <f>VLOOKUP($A69,'Questions'!$A$2:$X$333,2,0)</f>
        <v>701</v>
      </c>
      <c r="C69" s="115"/>
      <c r="D69" s="100"/>
      <c r="E69" t="s" s="65">
        <f>IF($C$20="No",'Auto Responses'!$A$8,IF($C69="Yes",VLOOKUP($A69,'Questions'!$A$2:$X$333,17,0)&amp;"",IF($C69="No",VLOOKUP($A69,'Questions'!$A$2:$X$333,16,0)&amp;"",VLOOKUP($A69,'Questions'!$A$2:$X$333,15,0)&amp;"")))</f>
        <v>689</v>
      </c>
      <c r="F69" t="s" s="66">
        <f>VLOOKUP($A69,'Institution Evaluation'!$A$56:$F$346,6,0)&amp;""</f>
      </c>
      <c r="G69" s="62"/>
      <c r="H69" s="27"/>
      <c r="I69" s="27"/>
      <c r="J69" s="27"/>
      <c r="K69" s="27"/>
      <c r="L69" s="27"/>
      <c r="M69" s="28"/>
      <c r="N69" s="29"/>
    </row>
    <row r="70" ht="48" customHeight="1">
      <c r="A70" t="s" s="52">
        <v>702</v>
      </c>
      <c r="B70" t="s" s="53">
        <f>VLOOKUP($A70,'Questions'!$A$2:$X$333,2,0)</f>
        <v>703</v>
      </c>
      <c r="C70" s="115"/>
      <c r="D70" s="100"/>
      <c r="E70" t="s" s="65">
        <f>IF($C$20="No",'Auto Responses'!$A$8,IF($C70="Yes",VLOOKUP($A70,'Questions'!$A$2:$X$333,17,0)&amp;"",IF($C70="No",VLOOKUP($A70,'Questions'!$A$2:$X$333,16,0)&amp;"",VLOOKUP($A70,'Questions'!$A$2:$X$333,15,0)&amp;"")))</f>
        <v>689</v>
      </c>
      <c r="F70" t="s" s="66">
        <f>VLOOKUP($A70,'Institution Evaluation'!$A$56:$F$346,6,0)&amp;""</f>
      </c>
      <c r="G70" s="62"/>
      <c r="H70" s="27"/>
      <c r="I70" s="27"/>
      <c r="J70" s="27"/>
      <c r="K70" s="27"/>
      <c r="L70" s="27"/>
      <c r="M70" s="28"/>
      <c r="N70" s="29"/>
    </row>
    <row r="71" ht="38.25" customHeight="1">
      <c r="A71" t="s" s="52">
        <v>704</v>
      </c>
      <c r="B71" t="s" s="53">
        <f>VLOOKUP($A71,'Questions'!$A$2:$X$333,2,0)</f>
        <v>705</v>
      </c>
      <c r="C71" s="115"/>
      <c r="D71" s="100"/>
      <c r="E71" t="s" s="65">
        <f>IF($C$20="No",'Auto Responses'!$A$8,IF($C71="Yes",VLOOKUP($A71,'Questions'!$A$2:$X$333,17,0)&amp;"",IF($C71="No",VLOOKUP($A71,'Questions'!$A$2:$X$333,16,0)&amp;"",VLOOKUP($A71,'Questions'!$A$2:$X$333,15,0)&amp;"")))</f>
        <v>689</v>
      </c>
      <c r="F71" t="s" s="66">
        <f>VLOOKUP($A71,'Institution Evaluation'!$A$56:$F$346,6,0)&amp;""</f>
      </c>
      <c r="G71" s="62"/>
      <c r="H71" s="27"/>
      <c r="I71" s="27"/>
      <c r="J71" s="27"/>
      <c r="K71" s="27"/>
      <c r="L71" s="27"/>
      <c r="M71" s="28"/>
      <c r="N71" s="29"/>
    </row>
    <row r="72" ht="38.25" customHeight="1">
      <c r="A72" t="s" s="52">
        <v>706</v>
      </c>
      <c r="B72" t="s" s="53">
        <f>VLOOKUP($A72,'Questions'!$A$2:$X$333,2,0)</f>
        <v>707</v>
      </c>
      <c r="C72" s="115"/>
      <c r="D72" s="100"/>
      <c r="E72" t="s" s="65">
        <f>IF($C$20="No",'Auto Responses'!$A$8,IF($C72="Yes",VLOOKUP($A72,'Questions'!$A$2:$X$333,17,0)&amp;"",IF($C72="No",VLOOKUP($A72,'Questions'!$A$2:$X$333,16,0)&amp;"",VLOOKUP($A72,'Questions'!$A$2:$X$333,15,0)&amp;"")))</f>
        <v>689</v>
      </c>
      <c r="F72" t="s" s="66">
        <f>VLOOKUP($A72,'Institution Evaluation'!$A$56:$F$346,6,0)&amp;""</f>
      </c>
      <c r="G72" s="62"/>
      <c r="H72" s="27"/>
      <c r="I72" s="27"/>
      <c r="J72" s="27"/>
      <c r="K72" s="27"/>
      <c r="L72" s="27"/>
      <c r="M72" s="28"/>
      <c r="N72" s="29"/>
    </row>
    <row r="73" ht="38.25" customHeight="1">
      <c r="A73" t="s" s="52">
        <v>708</v>
      </c>
      <c r="B73" t="s" s="53">
        <f>VLOOKUP($A73,'Questions'!$A$2:$X$333,2,0)</f>
        <v>709</v>
      </c>
      <c r="C73" s="115"/>
      <c r="D73" s="100"/>
      <c r="E73" t="s" s="65">
        <f>IF($C$20="No",'Auto Responses'!$A$8,IF($C73="Yes",VLOOKUP($A73,'Questions'!$A$2:$X$333,17,0)&amp;"",IF($C73="No",VLOOKUP($A73,'Questions'!$A$2:$X$333,16,0)&amp;"",VLOOKUP($A73,'Questions'!$A$2:$X$333,15,0)&amp;"")))</f>
        <v>689</v>
      </c>
      <c r="F73" t="s" s="66">
        <f>VLOOKUP($A73,'Institution Evaluation'!$A$56:$F$346,6,0)&amp;""</f>
      </c>
      <c r="G73" s="62"/>
      <c r="H73" s="27"/>
      <c r="I73" s="27"/>
      <c r="J73" s="27"/>
      <c r="K73" s="27"/>
      <c r="L73" s="27"/>
      <c r="M73" s="28"/>
      <c r="N73" s="29"/>
    </row>
    <row r="74" ht="71.25" customHeight="1">
      <c r="A74" t="s" s="52">
        <v>710</v>
      </c>
      <c r="B74" t="s" s="53">
        <f>VLOOKUP($A74,'Questions'!$A$2:$X$333,2,0)</f>
        <v>711</v>
      </c>
      <c r="C74" s="123"/>
      <c r="D74" s="124"/>
      <c r="E74" t="s" s="65">
        <f>IF($C$20="No",'Auto Responses'!$A$8,IF($C74="Yes",VLOOKUP($A74,'Questions'!$A$2:$X$333,17,0)&amp;"",IF($C74="No",VLOOKUP($A74,'Questions'!$A$2:$X$333,16,0)&amp;"",VLOOKUP($A74,'Questions'!$A$2:$X$333,15,0)&amp;"")))</f>
        <v>689</v>
      </c>
      <c r="F74" t="s" s="72">
        <f>VLOOKUP($A74,'Institution Evaluation'!$A$56:$F$346,6,0)&amp;""</f>
      </c>
      <c r="G74" t="s" s="73">
        <v>64</v>
      </c>
      <c r="H74" s="27"/>
      <c r="I74" s="27"/>
      <c r="J74" s="27"/>
      <c r="K74" s="27"/>
      <c r="L74" s="27"/>
      <c r="M74" s="28"/>
      <c r="N74" s="29"/>
    </row>
    <row r="75" ht="37.35" customHeight="1">
      <c r="A75" t="s" s="30">
        <f>VLOOKUP(LEFT($A76,4),'Auto Responses'!$N$4:$O$38,2,0)&amp;""</f>
        <v>712</v>
      </c>
      <c r="B75" s="31"/>
      <c r="C75" t="s" s="59">
        <v>41</v>
      </c>
      <c r="D75" t="s" s="59">
        <v>42</v>
      </c>
      <c r="E75" t="s" s="60">
        <v>43</v>
      </c>
      <c r="F75" t="s" s="74">
        <v>44</v>
      </c>
      <c r="G75" s="62"/>
      <c r="H75" s="27"/>
      <c r="I75" s="27"/>
      <c r="J75" s="27"/>
      <c r="K75" s="27"/>
      <c r="L75" s="27"/>
      <c r="M75" s="28"/>
      <c r="N75" s="29"/>
    </row>
    <row r="76" ht="36" customHeight="1">
      <c r="A76" t="s" s="52">
        <v>713</v>
      </c>
      <c r="B76" t="s" s="53">
        <f>VLOOKUP($A76,'Questions'!$A$2:$X$333,2,0)</f>
        <v>714</v>
      </c>
      <c r="C76" s="115"/>
      <c r="D76" s="100"/>
      <c r="E76" t="s" s="65">
        <f>IF($C$21="No",'Auto Responses'!$A$9,IF($C76="Yes",VLOOKUP($A76,'Questions'!$A$2:$X$333,17,0)&amp;"",IF($C76="No",VLOOKUP($A76,'Questions'!$A$2:$X$333,16,0)&amp;"",VLOOKUP($A76,'Questions'!$A$2:$X$333,15,0)&amp;"")))</f>
        <v>715</v>
      </c>
      <c r="F76" t="s" s="66">
        <f>VLOOKUP($A76,'Institution Evaluation'!$A$56:$F$346,6,0)&amp;""</f>
      </c>
      <c r="G76" s="62"/>
      <c r="H76" s="27"/>
      <c r="I76" s="27"/>
      <c r="J76" s="27"/>
      <c r="K76" s="27"/>
      <c r="L76" s="27"/>
      <c r="M76" s="28"/>
      <c r="N76" s="29"/>
    </row>
    <row r="77" ht="28.5" customHeight="1">
      <c r="A77" t="s" s="52">
        <v>716</v>
      </c>
      <c r="B77" t="s" s="53">
        <f>VLOOKUP($A77,'Questions'!$A$2:$X$333,2,0)</f>
        <v>717</v>
      </c>
      <c r="C77" s="115"/>
      <c r="D77" s="100"/>
      <c r="E77" t="s" s="65">
        <f>IF($C$21="No",'Auto Responses'!$A$9,IF($C77="Yes",VLOOKUP($A77,'Questions'!$A$2:$X$333,17,0)&amp;"",IF($C77="No",VLOOKUP($A77,'Questions'!$A$2:$X$333,16,0)&amp;"",VLOOKUP($A77,'Questions'!$A$2:$X$333,15,0)&amp;"")))</f>
        <v>715</v>
      </c>
      <c r="F77" t="s" s="66">
        <f>VLOOKUP($A77,'Institution Evaluation'!$A$56:$F$346,6,0)&amp;""</f>
      </c>
      <c r="G77" s="62"/>
      <c r="H77" s="27"/>
      <c r="I77" s="27"/>
      <c r="J77" s="27"/>
      <c r="K77" s="27"/>
      <c r="L77" s="27"/>
      <c r="M77" s="28"/>
      <c r="N77" s="29"/>
    </row>
    <row r="78" ht="68.25" customHeight="1">
      <c r="A78" t="s" s="52">
        <v>718</v>
      </c>
      <c r="B78" t="s" s="53">
        <f>VLOOKUP($A78,'Questions'!$A$2:$X$333,2,0)</f>
        <v>719</v>
      </c>
      <c r="C78" s="115"/>
      <c r="D78" s="100"/>
      <c r="E78" t="s" s="65">
        <f>IF($C$21="No",'Auto Responses'!$A$9,IF($C78="Yes",VLOOKUP($A78,'Questions'!$A$2:$X$333,17,0)&amp;"",IF($C78="No",VLOOKUP($A78,'Questions'!$A$2:$X$333,16,0)&amp;"",VLOOKUP($A78,'Questions'!$A$2:$X$333,15,0)&amp;"")))</f>
        <v>715</v>
      </c>
      <c r="F78" t="s" s="66">
        <f>VLOOKUP($A78,'Institution Evaluation'!$A$56:$F$346,6,0)&amp;""</f>
      </c>
      <c r="G78" s="62"/>
      <c r="H78" s="27"/>
      <c r="I78" s="27"/>
      <c r="J78" s="27"/>
      <c r="K78" s="27"/>
      <c r="L78" s="27"/>
      <c r="M78" s="28"/>
      <c r="N78" s="29"/>
    </row>
    <row r="79" ht="46.5" customHeight="1">
      <c r="A79" t="s" s="52">
        <v>720</v>
      </c>
      <c r="B79" t="s" s="53">
        <f>VLOOKUP($A79,'Questions'!$A$2:$X$333,2,0)</f>
        <v>721</v>
      </c>
      <c r="C79" s="115"/>
      <c r="D79" s="100"/>
      <c r="E79" t="s" s="65">
        <f>IF($C$21="No",'Auto Responses'!$A$9,IF($C79="Yes",VLOOKUP($A79,'Questions'!$A$2:$X$333,17,0)&amp;"",IF($C79="No",VLOOKUP($A79,'Questions'!$A$2:$X$333,16,0)&amp;"",VLOOKUP($A79,'Questions'!$A$2:$X$333,15,0)&amp;"")))</f>
        <v>715</v>
      </c>
      <c r="F79" t="s" s="66">
        <f>VLOOKUP($A79,'Institution Evaluation'!$A$56:$F$346,6,0)&amp;""</f>
      </c>
      <c r="G79" s="62"/>
      <c r="H79" s="27"/>
      <c r="I79" s="27"/>
      <c r="J79" s="27"/>
      <c r="K79" s="27"/>
      <c r="L79" s="27"/>
      <c r="M79" s="28"/>
      <c r="N79" s="29"/>
    </row>
    <row r="80" ht="60" customHeight="1">
      <c r="A80" t="s" s="52">
        <v>722</v>
      </c>
      <c r="B80" t="s" s="53">
        <f>VLOOKUP($A80,'Questions'!$A$2:$X$333,2,0)</f>
        <v>723</v>
      </c>
      <c r="C80" s="115"/>
      <c r="D80" s="100"/>
      <c r="E80" t="s" s="65">
        <f>IF($C$21="No",'Auto Responses'!$A$9,IF($C80="Yes",VLOOKUP($A80,'Questions'!$A$2:$X$333,17,0)&amp;"",IF($C80="No",VLOOKUP($A80,'Questions'!$A$2:$X$333,16,0)&amp;"",IF($C80="N/A",VLOOKUP($A80,'Questions'!$A$2:$X$333,18,0)&amp;"",VLOOKUP($A80,'Questions'!$A$2:$X$333,15,0)&amp;""))))</f>
        <v>715</v>
      </c>
      <c r="F80" t="s" s="66">
        <f>VLOOKUP($A80,'Institution Evaluation'!$A$56:$F$346,6,0)&amp;""</f>
      </c>
      <c r="G80" s="62"/>
      <c r="H80" s="27"/>
      <c r="I80" s="27"/>
      <c r="J80" s="27"/>
      <c r="K80" s="27"/>
      <c r="L80" s="27"/>
      <c r="M80" s="28"/>
      <c r="N80" s="29"/>
    </row>
    <row r="81" ht="47.25" customHeight="1">
      <c r="A81" t="s" s="52">
        <v>724</v>
      </c>
      <c r="B81" t="s" s="53">
        <f>VLOOKUP($A81,'Questions'!$A$2:$X$333,2,0)</f>
        <v>725</v>
      </c>
      <c r="C81" s="115"/>
      <c r="D81" s="100"/>
      <c r="E81" t="s" s="65">
        <f>IF($C$21="No",'Auto Responses'!$A$9,IF($C81="Yes",VLOOKUP($A81,'Questions'!$A$2:$X$333,17,0)&amp;"",IF($C81="No",VLOOKUP($A81,'Questions'!$A$2:$X$333,16,0)&amp;"",VLOOKUP($A81,'Questions'!$A$2:$X$333,15,0)&amp;"")))</f>
        <v>715</v>
      </c>
      <c r="F81" t="s" s="66">
        <f>VLOOKUP($A81,'Institution Evaluation'!$A$56:$F$346,6,0)&amp;""</f>
      </c>
      <c r="G81" s="62"/>
      <c r="H81" s="27"/>
      <c r="I81" s="27"/>
      <c r="J81" s="27"/>
      <c r="K81" s="27"/>
      <c r="L81" s="27"/>
      <c r="M81" s="28"/>
      <c r="N81" s="29"/>
    </row>
    <row r="82" ht="43.5" customHeight="1">
      <c r="A82" t="s" s="52">
        <v>726</v>
      </c>
      <c r="B82" t="s" s="53">
        <f>VLOOKUP($A82,'Questions'!$A$2:$X$333,2,0)</f>
        <v>727</v>
      </c>
      <c r="C82" s="115"/>
      <c r="D82" s="100"/>
      <c r="E82" t="s" s="65">
        <f>IF($C$21="No",'Auto Responses'!$A$9,IF($C82="Yes",VLOOKUP($A82,'Questions'!$A$2:$X$333,17,0)&amp;"",IF($C82="No",VLOOKUP($A82,'Questions'!$A$2:$X$333,16,0)&amp;"",VLOOKUP($A82,'Questions'!$A$2:$X$333,15,0)&amp;"")))</f>
        <v>715</v>
      </c>
      <c r="F82" t="s" s="66">
        <f>VLOOKUP($A82,'Institution Evaluation'!$A$56:$F$346,6,0)&amp;""</f>
      </c>
      <c r="G82" s="62"/>
      <c r="H82" s="27"/>
      <c r="I82" s="27"/>
      <c r="J82" s="27"/>
      <c r="K82" s="27"/>
      <c r="L82" s="27"/>
      <c r="M82" s="28"/>
      <c r="N82" s="29"/>
    </row>
    <row r="83" ht="42" customHeight="1">
      <c r="A83" t="s" s="52">
        <v>728</v>
      </c>
      <c r="B83" t="s" s="53">
        <f>VLOOKUP($A83,'Questions'!$A$2:$X$333,2,0)</f>
        <v>729</v>
      </c>
      <c r="C83" s="125"/>
      <c r="D83" s="124"/>
      <c r="E83" t="s" s="65">
        <f>IF($C$21="No",'Auto Responses'!$A$9,IF($C83="Yes",VLOOKUP($A83,'Questions'!$A$2:$X$333,17,0)&amp;"",IF($C83="No",VLOOKUP($A83,'Questions'!$A$2:$X$333,16,0)&amp;"",VLOOKUP($A83,'Questions'!$A$2:$X$333,15,0)&amp;"")))</f>
        <v>715</v>
      </c>
      <c r="F83" t="s" s="66">
        <f>VLOOKUP($A83,'Institution Evaluation'!$A$56:$F$346,6,0)&amp;""</f>
      </c>
      <c r="G83" s="62"/>
      <c r="H83" s="27"/>
      <c r="I83" s="27"/>
      <c r="J83" s="27"/>
      <c r="K83" s="27"/>
      <c r="L83" s="27"/>
      <c r="M83" s="28"/>
      <c r="N83" s="29"/>
    </row>
    <row r="84" ht="54" customHeight="1">
      <c r="A84" t="s" s="52">
        <v>730</v>
      </c>
      <c r="B84" t="s" s="53">
        <f>VLOOKUP($A84,'Questions'!$A$2:$X$333,2,0)</f>
        <v>731</v>
      </c>
      <c r="C84" s="125"/>
      <c r="D84" s="124"/>
      <c r="E84" t="s" s="65">
        <f>IF($C$21="No",'Auto Responses'!$A$9,IF($C84="Yes",VLOOKUP($A84,'Questions'!$A$2:$X$333,17,0)&amp;"",IF($C84="No",VLOOKUP($A84,'Questions'!$A$2:$X$333,16,0)&amp;"",VLOOKUP($A84,'Questions'!$A$2:$X$333,15,0)&amp;"")))</f>
        <v>715</v>
      </c>
      <c r="F84" t="s" s="66">
        <f>VLOOKUP($A84,'Institution Evaluation'!$A$56:$F$346,6,0)&amp;""</f>
      </c>
      <c r="G84" s="62"/>
      <c r="H84" s="27"/>
      <c r="I84" s="27"/>
      <c r="J84" s="27"/>
      <c r="K84" s="27"/>
      <c r="L84" s="27"/>
      <c r="M84" s="28"/>
      <c r="N84" s="29"/>
    </row>
    <row r="85" ht="39.75" customHeight="1">
      <c r="A85" t="s" s="52">
        <v>732</v>
      </c>
      <c r="B85" t="s" s="53">
        <f>VLOOKUP($A85,'Questions'!$A$2:$X$333,2,0)</f>
        <v>733</v>
      </c>
      <c r="C85" s="115"/>
      <c r="D85" s="100"/>
      <c r="E85" t="s" s="65">
        <f>IF($C$21="No",'Auto Responses'!$A$9,IF($C85="Yes",VLOOKUP($A85,'Questions'!$A$2:$X$333,17,0)&amp;"",IF($C85="No",VLOOKUP($A85,'Questions'!$A$2:$X$333,16,0)&amp;"",VLOOKUP($A85,'Questions'!$A$2:$X$333,15,0)&amp;"")))</f>
        <v>715</v>
      </c>
      <c r="F85" t="s" s="66">
        <f>VLOOKUP($A85,'Institution Evaluation'!$A$56:$F$346,6,0)&amp;""</f>
      </c>
      <c r="G85" t="s" s="73">
        <v>64</v>
      </c>
      <c r="H85" s="27"/>
      <c r="I85" s="27"/>
      <c r="J85" s="27"/>
      <c r="K85" s="27"/>
      <c r="L85" s="27"/>
      <c r="M85" s="28"/>
      <c r="N85" s="29"/>
    </row>
    <row r="86" ht="36.75" customHeight="1">
      <c r="A86" t="s" s="101">
        <v>92</v>
      </c>
      <c r="B86" s="126"/>
      <c r="C86" s="127"/>
      <c r="D86" s="128"/>
      <c r="E86" s="129"/>
      <c r="F86" s="126"/>
      <c r="G86" s="108"/>
      <c r="H86" s="27"/>
      <c r="I86" s="27"/>
      <c r="J86" s="27"/>
      <c r="K86" s="27"/>
      <c r="L86" s="27"/>
      <c r="M86" s="28"/>
      <c r="N86" s="29"/>
    </row>
    <row r="87" ht="15" customHeight="1" hidden="1">
      <c r="A87" s="116"/>
      <c r="B87" s="105"/>
      <c r="C87" s="106"/>
      <c r="D87" s="107"/>
      <c r="E87" s="117"/>
      <c r="F87" s="104"/>
      <c r="G87" s="108"/>
      <c r="H87" s="27"/>
      <c r="I87" s="27"/>
      <c r="J87" s="27"/>
      <c r="K87" s="27"/>
      <c r="L87" s="118"/>
      <c r="M87" s="28"/>
      <c r="N87" s="29"/>
    </row>
    <row r="88" ht="8" customHeight="1" hidden="1">
      <c r="A88" s="109"/>
      <c r="B88" s="110"/>
      <c r="C88" s="111"/>
      <c r="D88" s="106"/>
      <c r="E88" s="106"/>
      <c r="F88" s="104"/>
      <c r="G88" s="108"/>
      <c r="H88" s="27"/>
      <c r="I88" s="27"/>
      <c r="J88" s="27"/>
      <c r="K88" s="27"/>
      <c r="L88" s="27"/>
      <c r="M88" s="28"/>
      <c r="N88" s="29"/>
    </row>
    <row r="89" ht="8" customHeight="1" hidden="1">
      <c r="A89" s="109"/>
      <c r="B89" s="110"/>
      <c r="C89" s="111"/>
      <c r="D89" s="106"/>
      <c r="E89" s="106"/>
      <c r="F89" s="104"/>
      <c r="G89" s="108"/>
      <c r="H89" s="27"/>
      <c r="I89" s="27"/>
      <c r="J89" s="27"/>
      <c r="K89" s="27"/>
      <c r="L89" s="27"/>
      <c r="M89" s="28"/>
      <c r="N89" s="29"/>
    </row>
    <row r="90" ht="8" customHeight="1" hidden="1">
      <c r="A90" s="109"/>
      <c r="B90" s="110"/>
      <c r="C90" s="111"/>
      <c r="D90" s="106"/>
      <c r="E90" s="106"/>
      <c r="F90" s="104"/>
      <c r="G90" s="108"/>
      <c r="H90" s="27"/>
      <c r="I90" s="27"/>
      <c r="J90" s="27"/>
      <c r="K90" s="27"/>
      <c r="L90" s="27"/>
      <c r="M90" s="28"/>
      <c r="N90" s="29"/>
    </row>
    <row r="91" ht="8" customHeight="1" hidden="1">
      <c r="A91" s="109"/>
      <c r="B91" s="110"/>
      <c r="C91" s="111"/>
      <c r="D91" s="106"/>
      <c r="E91" s="106"/>
      <c r="F91" s="104"/>
      <c r="G91" s="108"/>
      <c r="H91" s="27"/>
      <c r="I91" s="27"/>
      <c r="J91" s="27"/>
      <c r="K91" s="27"/>
      <c r="L91" s="27"/>
      <c r="M91" s="28"/>
      <c r="N91" s="29"/>
    </row>
    <row r="92" ht="8" customHeight="1" hidden="1">
      <c r="A92" s="109"/>
      <c r="B92" s="110"/>
      <c r="C92" s="111"/>
      <c r="D92" s="106"/>
      <c r="E92" s="106"/>
      <c r="F92" s="104"/>
      <c r="G92" s="108"/>
      <c r="H92" s="27"/>
      <c r="I92" s="27"/>
      <c r="J92" s="27"/>
      <c r="K92" s="27"/>
      <c r="L92" s="27"/>
      <c r="M92" s="28"/>
      <c r="N92" s="29"/>
    </row>
    <row r="93" ht="8" customHeight="1" hidden="1">
      <c r="A93" s="109"/>
      <c r="B93" s="110"/>
      <c r="C93" s="111"/>
      <c r="D93" s="106"/>
      <c r="E93" s="106"/>
      <c r="F93" s="104"/>
      <c r="G93" s="108"/>
      <c r="H93" s="27"/>
      <c r="I93" s="27"/>
      <c r="J93" s="27"/>
      <c r="K93" s="27"/>
      <c r="L93" s="27"/>
      <c r="M93" s="28"/>
      <c r="N93" s="29"/>
    </row>
    <row r="94" ht="8" customHeight="1" hidden="1">
      <c r="A94" s="109"/>
      <c r="B94" s="110"/>
      <c r="C94" s="111"/>
      <c r="D94" s="106"/>
      <c r="E94" s="106"/>
      <c r="F94" s="104"/>
      <c r="G94" s="108"/>
      <c r="H94" s="27"/>
      <c r="I94" s="27"/>
      <c r="J94" s="27"/>
      <c r="K94" s="27"/>
      <c r="L94" s="27"/>
      <c r="M94" s="28"/>
      <c r="N94" s="29"/>
    </row>
    <row r="95" ht="18" customHeight="1">
      <c r="A95" s="89"/>
      <c r="B95" s="84"/>
      <c r="C95" s="85"/>
      <c r="D95" s="86"/>
      <c r="E95" s="86"/>
      <c r="F95" s="84"/>
      <c r="G95" s="87"/>
      <c r="H95" s="88"/>
      <c r="I95" s="88"/>
      <c r="J95" s="88"/>
      <c r="K95" s="88"/>
      <c r="L95" s="88"/>
      <c r="M95" s="89"/>
      <c r="N95" s="90"/>
    </row>
  </sheetData>
  <dataValidations count="2">
    <dataValidation type="list" allowBlank="1" showInputMessage="1" showErrorMessage="1" sqref="C23:C31 C33:C54 C56:C61 C63:C73 C76:C79 C81:C82 C85">
      <formula1>"Yes,No"</formula1>
    </dataValidation>
    <dataValidation type="list" allowBlank="1" showInputMessage="1" showErrorMessage="1" sqref="C80">
      <formula1>"Yes,No,N/A"</formula1>
    </dataValidation>
  </dataValidations>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xl/worksheets/sheet7.xml><?xml version="1.0" encoding="utf-8"?>
<worksheet xmlns:r="http://schemas.openxmlformats.org/officeDocument/2006/relationships" xmlns="http://schemas.openxmlformats.org/spreadsheetml/2006/main">
  <dimension ref="A1:N67"/>
  <sheetViews>
    <sheetView workbookViewId="0" showGridLines="0" defaultGridColor="1"/>
  </sheetViews>
  <sheetFormatPr defaultColWidth="8.625" defaultRowHeight="0" customHeight="1" outlineLevelRow="0" outlineLevelCol="0"/>
  <cols>
    <col min="1" max="1" width="8.375" style="130" customWidth="1"/>
    <col min="2" max="2" width="55.125" style="130" customWidth="1"/>
    <col min="3" max="3" width="18.875" style="130" customWidth="1"/>
    <col min="4" max="4" width="55.75" style="130" customWidth="1"/>
    <col min="5" max="5" width="32" style="130" customWidth="1"/>
    <col min="6" max="6" width="30.75" style="130" customWidth="1"/>
    <col min="7" max="7" width="18.125" style="130" customWidth="1"/>
    <col min="8" max="12" hidden="1" width="8.625" style="130" customWidth="1"/>
    <col min="13" max="14" width="8.625" style="130" customWidth="1"/>
    <col min="15" max="16384" width="8.625" style="130" customWidth="1"/>
  </cols>
  <sheetData>
    <row r="1" ht="8" customHeight="1" hidden="1">
      <c r="A1" t="s" s="2">
        <v>0</v>
      </c>
      <c r="B1" s="3"/>
      <c r="C1" s="4"/>
      <c r="D1" s="5"/>
      <c r="E1" s="5"/>
      <c r="F1" s="131"/>
      <c r="G1" s="132"/>
      <c r="H1" s="7"/>
      <c r="I1" s="7"/>
      <c r="J1" s="7"/>
      <c r="K1" s="7"/>
      <c r="L1" s="7"/>
      <c r="M1" s="8"/>
      <c r="N1" s="9"/>
    </row>
    <row r="2" ht="36" customHeight="1">
      <c r="A2" t="s" s="10">
        <v>734</v>
      </c>
      <c r="B2" s="11"/>
      <c r="C2" s="12"/>
      <c r="D2" s="13"/>
      <c r="E2" s="14"/>
      <c r="F2" t="s" s="133">
        <f>'Auto Responses'!$A$36</f>
        <v>2</v>
      </c>
      <c r="G2" s="134"/>
      <c r="H2" s="17"/>
      <c r="I2" s="17"/>
      <c r="J2" s="17"/>
      <c r="K2" s="17"/>
      <c r="L2" s="17"/>
      <c r="M2" s="18"/>
      <c r="N2" s="19"/>
    </row>
    <row r="3" ht="29.1" customHeight="1">
      <c r="A3" t="s" s="20">
        <v>3</v>
      </c>
      <c r="B3" s="21"/>
      <c r="C3" s="92">
        <f>'START HERE'!$C$3</f>
      </c>
      <c r="D3" s="23"/>
      <c r="E3" s="24"/>
      <c r="F3" s="25"/>
      <c r="G3" s="26"/>
      <c r="H3" s="27"/>
      <c r="I3" s="27"/>
      <c r="J3" s="27"/>
      <c r="K3" s="27"/>
      <c r="L3" s="27"/>
      <c r="M3" s="28"/>
      <c r="N3" s="29"/>
    </row>
    <row r="4" ht="36" customHeight="1">
      <c r="A4" t="s" s="30">
        <v>4</v>
      </c>
      <c r="B4" s="31"/>
      <c r="C4" s="32"/>
      <c r="D4" s="33"/>
      <c r="E4" s="34"/>
      <c r="F4" s="34"/>
      <c r="G4" s="26"/>
      <c r="H4" s="27"/>
      <c r="I4" s="27"/>
      <c r="J4" s="27"/>
      <c r="K4" s="27"/>
      <c r="L4" s="27"/>
      <c r="M4" s="28"/>
      <c r="N4" s="29"/>
    </row>
    <row r="5" ht="19.5" customHeight="1">
      <c r="A5" t="s" s="35">
        <f>HLOOKUP($A$4,'Auto Responses'!$D$2:$D$8,2,0)&amp;""</f>
        <v>5</v>
      </c>
      <c r="B5" s="36"/>
      <c r="C5" s="37"/>
      <c r="D5" s="38"/>
      <c r="E5" s="36"/>
      <c r="F5" s="39"/>
      <c r="G5" s="26"/>
      <c r="H5" s="27"/>
      <c r="I5" s="27"/>
      <c r="J5" s="27"/>
      <c r="K5" s="27"/>
      <c r="L5" s="27"/>
      <c r="M5" s="28"/>
      <c r="N5" s="29"/>
    </row>
    <row r="6" ht="19.5" customHeight="1">
      <c r="A6" t="s" s="40">
        <f>HLOOKUP($A$4,'Auto Responses'!$D$2:$D$8,3,0)&amp;""</f>
        <v>6</v>
      </c>
      <c r="B6" s="41"/>
      <c r="C6" s="42"/>
      <c r="D6" s="43"/>
      <c r="E6" s="41"/>
      <c r="F6" s="44"/>
      <c r="G6" s="26"/>
      <c r="H6" s="27"/>
      <c r="I6" s="27"/>
      <c r="J6" s="27"/>
      <c r="K6" s="27"/>
      <c r="L6" s="27"/>
      <c r="M6" s="28"/>
      <c r="N6" s="29"/>
    </row>
    <row r="7" ht="19.5" customHeight="1">
      <c r="A7" t="s" s="40">
        <f>HLOOKUP($A$4,'Auto Responses'!$D$2:$D$8,4,0)&amp;""</f>
        <v>7</v>
      </c>
      <c r="B7" s="41"/>
      <c r="C7" s="42"/>
      <c r="D7" s="43"/>
      <c r="E7" s="41"/>
      <c r="F7" s="44"/>
      <c r="G7" s="26"/>
      <c r="H7" s="27"/>
      <c r="I7" s="27"/>
      <c r="J7" s="27"/>
      <c r="K7" s="27"/>
      <c r="L7" s="27"/>
      <c r="M7" s="28"/>
      <c r="N7" s="29"/>
    </row>
    <row r="8" ht="19.5" customHeight="1">
      <c r="A8" t="s" s="40">
        <f>HLOOKUP($A$4,'Auto Responses'!$D$2:$D$8,5,0)&amp;""</f>
        <v>8</v>
      </c>
      <c r="B8" s="41"/>
      <c r="C8" s="42"/>
      <c r="D8" s="43"/>
      <c r="E8" s="41"/>
      <c r="F8" s="44"/>
      <c r="G8" s="26"/>
      <c r="H8" s="27"/>
      <c r="I8" s="27"/>
      <c r="J8" s="27"/>
      <c r="K8" s="27"/>
      <c r="L8" s="27"/>
      <c r="M8" s="28"/>
      <c r="N8" s="29"/>
    </row>
    <row r="9" ht="19.5" customHeight="1">
      <c r="A9" t="s" s="40">
        <f>HLOOKUP($A$4,'Auto Responses'!$D$2:$D$8,6,0)&amp;""</f>
        <v>9</v>
      </c>
      <c r="B9" s="41"/>
      <c r="C9" s="42"/>
      <c r="D9" s="43"/>
      <c r="E9" s="41"/>
      <c r="F9" s="44"/>
      <c r="G9" s="26"/>
      <c r="H9" s="27"/>
      <c r="I9" s="27"/>
      <c r="J9" s="27"/>
      <c r="K9" s="27"/>
      <c r="L9" s="27"/>
      <c r="M9" s="28"/>
      <c r="N9" s="29"/>
    </row>
    <row r="10" ht="19.5" customHeight="1">
      <c r="A10" t="s" s="45">
        <f>HLOOKUP($A$4,'Auto Responses'!$D$2:$D$8,7,0)&amp;""</f>
        <v>10</v>
      </c>
      <c r="B10" s="41"/>
      <c r="C10" s="42"/>
      <c r="D10" s="43"/>
      <c r="E10" s="41"/>
      <c r="F10" s="44"/>
      <c r="G10" s="26"/>
      <c r="H10" s="27"/>
      <c r="I10" s="27"/>
      <c r="J10" s="27"/>
      <c r="K10" s="27"/>
      <c r="L10" s="27"/>
      <c r="M10" s="28"/>
      <c r="N10" s="29"/>
    </row>
    <row r="11" ht="19.5" customHeight="1">
      <c r="A11" t="s" s="46">
        <f>HLOOKUP($A$4,'Auto Responses'!$D$2:$D$9,8,0)&amp;""</f>
        <v>11</v>
      </c>
      <c r="B11" s="47"/>
      <c r="C11" s="42"/>
      <c r="D11" s="49"/>
      <c r="E11" s="47"/>
      <c r="F11" s="50"/>
      <c r="G11" s="26"/>
      <c r="H11" s="27"/>
      <c r="I11" s="27"/>
      <c r="J11" s="27"/>
      <c r="K11" s="27"/>
      <c r="L11" s="27"/>
      <c r="M11" s="28"/>
      <c r="N11" s="29"/>
    </row>
    <row r="12" ht="36" customHeight="1">
      <c r="A12" t="s" s="30">
        <f>VLOOKUP(LEFT($A13,4),'Auto Responses'!$N$4:$O$38,2,0)&amp;""</f>
        <v>12</v>
      </c>
      <c r="B12" s="31"/>
      <c r="C12" t="s" s="97">
        <v>41</v>
      </c>
      <c r="D12" s="32"/>
      <c r="E12" s="34"/>
      <c r="F12" s="34"/>
      <c r="G12" s="26"/>
      <c r="H12" s="27"/>
      <c r="I12" s="27"/>
      <c r="J12" s="27"/>
      <c r="K12" s="27"/>
      <c r="L12" s="27"/>
      <c r="M12" s="28"/>
      <c r="N12" s="29"/>
    </row>
    <row r="13" ht="22.35" customHeight="1">
      <c r="A13" t="s" s="52">
        <v>13</v>
      </c>
      <c r="B13" t="s" s="53">
        <f>VLOOKUP($A13,'Questions'!$A$2:$X$333,2,0)&amp;""</f>
        <v>14</v>
      </c>
      <c r="C13" t="s" s="54">
        <f>VLOOKUP($A13,'START HERE'!$A$13:$C$21,3,0)&amp;""</f>
        <v>94</v>
      </c>
      <c r="D13" s="55"/>
      <c r="E13" s="55"/>
      <c r="F13" s="25"/>
      <c r="G13" s="26"/>
      <c r="H13" s="27"/>
      <c r="I13" s="27"/>
      <c r="J13" s="27"/>
      <c r="K13" s="27"/>
      <c r="L13" s="27"/>
      <c r="M13" s="28"/>
      <c r="N13" s="29"/>
    </row>
    <row r="14" ht="22.35" customHeight="1">
      <c r="A14" t="s" s="52">
        <v>16</v>
      </c>
      <c r="B14" t="s" s="53">
        <f>VLOOKUP($A14,'Questions'!$A$2:$X$333,2,0)&amp;""</f>
        <v>17</v>
      </c>
      <c r="C14" t="s" s="54">
        <f>VLOOKUP($A14,'START HERE'!$A$13:$C$21,3,0)&amp;""</f>
        <v>95</v>
      </c>
      <c r="D14" s="55"/>
      <c r="E14" s="55"/>
      <c r="F14" s="25"/>
      <c r="G14" s="26"/>
      <c r="H14" s="27"/>
      <c r="I14" s="27"/>
      <c r="J14" s="27"/>
      <c r="K14" s="27"/>
      <c r="L14" s="27"/>
      <c r="M14" s="28"/>
      <c r="N14" s="29"/>
    </row>
    <row r="15" ht="22.35" customHeight="1">
      <c r="A15" t="s" s="52">
        <v>19</v>
      </c>
      <c r="B15" t="s" s="53">
        <f>VLOOKUP($A15,'Questions'!$A$2:$X$333,2,0)&amp;""</f>
        <v>20</v>
      </c>
      <c r="C15" t="s" s="54">
        <f>VLOOKUP($A15,'START HERE'!$A$13:$C$21,3,0)&amp;""</f>
        <v>96</v>
      </c>
      <c r="D15" s="55"/>
      <c r="E15" s="55"/>
      <c r="F15" s="25"/>
      <c r="G15" s="26"/>
      <c r="H15" s="27"/>
      <c r="I15" s="27"/>
      <c r="J15" s="27"/>
      <c r="K15" s="27"/>
      <c r="L15" s="27"/>
      <c r="M15" s="28"/>
      <c r="N15" s="29"/>
    </row>
    <row r="16" ht="22.35" customHeight="1">
      <c r="A16" t="s" s="52">
        <v>34</v>
      </c>
      <c r="B16" t="s" s="53">
        <f>VLOOKUP($A16,'Questions'!$A$2:$X$333,2,0)&amp;""</f>
        <v>35</v>
      </c>
      <c r="C16" t="s" s="54">
        <f>VLOOKUP($A16,'START HERE'!$A$13:$C$21,3,0)&amp;""</f>
        <v>101</v>
      </c>
      <c r="D16" s="55"/>
      <c r="E16" s="55"/>
      <c r="F16" s="98"/>
      <c r="G16" s="26"/>
      <c r="H16" s="27"/>
      <c r="I16" s="27"/>
      <c r="J16" s="27"/>
      <c r="K16" s="27"/>
      <c r="L16" s="27"/>
      <c r="M16" s="28"/>
      <c r="N16" s="29"/>
    </row>
    <row r="17" ht="37.35" customHeight="1">
      <c r="A17" t="s" s="30">
        <f>VLOOKUP(LEFT($A18,4),'Auto Responses'!$N$4:$O$38,2,0)&amp;""</f>
        <v>65</v>
      </c>
      <c r="B17" s="31"/>
      <c r="C17" t="s" s="59">
        <v>41</v>
      </c>
      <c r="D17" t="s" s="59">
        <v>42</v>
      </c>
      <c r="E17" t="s" s="60">
        <v>43</v>
      </c>
      <c r="F17" t="s" s="135">
        <v>44</v>
      </c>
      <c r="G17" s="26"/>
      <c r="H17" s="27"/>
      <c r="I17" s="27"/>
      <c r="J17" s="27"/>
      <c r="K17" s="27"/>
      <c r="L17" s="27"/>
      <c r="M17" s="28"/>
      <c r="N17" s="29"/>
    </row>
    <row r="18" ht="38.25" customHeight="1">
      <c r="A18" t="s" s="52">
        <v>76</v>
      </c>
      <c r="B18" t="s" s="53">
        <f>VLOOKUP($A18,'Questions'!$A$2:$X$333,2,0)</f>
        <v>77</v>
      </c>
      <c r="C18" t="s" s="113">
        <f>VLOOKUP($A18,'START HERE'!$A$23:$F$36,3,0)&amp;""</f>
        <v>605</v>
      </c>
      <c r="D18" t="s" s="64">
        <f>VLOOKUP($A18,'START HERE'!$A$23:$F$36,4,0)&amp;""</f>
      </c>
      <c r="E18" t="s" s="65">
        <f>IF($C18="Yes",VLOOKUP($A18,'Questions'!$A$2:$X$333,17,0)&amp;"",IF($C18="No",VLOOKUP($A18,'Questions'!$A$2:$X$333,16,0)&amp;"",VLOOKUP($A18,'Questions'!$A$2:$X$333,15,0)&amp;""))</f>
        <v>78</v>
      </c>
      <c r="F18" t="s" s="72">
        <f>VLOOKUP($A18,'Institution Evaluation'!$A$56:$F$346,6,0)&amp;""</f>
      </c>
      <c r="G18" t="s" s="73">
        <v>64</v>
      </c>
      <c r="H18" s="27"/>
      <c r="I18" s="27"/>
      <c r="J18" s="27"/>
      <c r="K18" s="27"/>
      <c r="L18" s="27"/>
      <c r="M18" s="28"/>
      <c r="N18" s="29"/>
    </row>
    <row r="19" ht="37.35" customHeight="1">
      <c r="A19" t="s" s="30">
        <f>VLOOKUP(LEFT($A20,4),'Auto Responses'!$N$4:$O$38,2,0)&amp;""</f>
        <v>735</v>
      </c>
      <c r="B19" s="31"/>
      <c r="C19" t="s" s="59">
        <v>41</v>
      </c>
      <c r="D19" t="s" s="59">
        <v>42</v>
      </c>
      <c r="E19" t="s" s="60">
        <v>43</v>
      </c>
      <c r="F19" t="s" s="135">
        <v>44</v>
      </c>
      <c r="G19" s="26"/>
      <c r="H19" s="27"/>
      <c r="I19" s="27"/>
      <c r="J19" s="27"/>
      <c r="K19" s="27"/>
      <c r="L19" s="27"/>
      <c r="M19" s="28"/>
      <c r="N19" s="29"/>
    </row>
    <row r="20" ht="38.25" customHeight="1">
      <c r="A20" t="s" s="52">
        <v>736</v>
      </c>
      <c r="B20" t="s" s="53">
        <f>VLOOKUP($A20,'Questions'!$A$2:$X$333,2,0)</f>
        <v>737</v>
      </c>
      <c r="C20" s="115"/>
      <c r="D20" s="69"/>
      <c r="E20" t="s" s="65">
        <f>IF($C$18="No",'Auto Responses'!$A$6,IF($C20="Yes",VLOOKUP($A20,'Questions'!$A$2:$X$333,17,0)&amp;"",IF($C20="No",VLOOKUP($A20,'Questions'!$A$2:$X$333,16,0)&amp;"",VLOOKUP($A20,'Questions'!$A$2:$X$333,15,0)&amp;"")))</f>
        <v>738</v>
      </c>
      <c r="F20" t="s" s="66">
        <f>VLOOKUP($A20,'Institution Evaluation'!$A$56:$F$346,6,0)&amp;""</f>
      </c>
      <c r="G20" s="62"/>
      <c r="H20" s="27"/>
      <c r="I20" s="27"/>
      <c r="J20" s="27"/>
      <c r="K20" s="27"/>
      <c r="L20" s="27"/>
      <c r="M20" s="28"/>
      <c r="N20" s="29"/>
    </row>
    <row r="21" ht="45.75" customHeight="1">
      <c r="A21" t="s" s="52">
        <v>739</v>
      </c>
      <c r="B21" t="s" s="53">
        <f>VLOOKUP($A21,'Questions'!$A$2:$X$333,2,0)</f>
        <v>740</v>
      </c>
      <c r="C21" s="115"/>
      <c r="D21" s="69"/>
      <c r="E21" t="s" s="65">
        <f>IF($C$18="No",'Auto Responses'!$A$6,IF($C21="Yes",VLOOKUP($A21,'Questions'!$A$2:$X$333,17,0)&amp;"",IF($C21="No",VLOOKUP($A21,'Questions'!$A$2:$X$333,16,0)&amp;"",VLOOKUP($A21,'Questions'!$A$2:$X$333,15,0)&amp;"")))</f>
        <v>738</v>
      </c>
      <c r="F21" t="s" s="72">
        <f>VLOOKUP($A21,'Institution Evaluation'!$A$56:$F$346,6,0)&amp;""</f>
      </c>
      <c r="G21" t="s" s="73">
        <v>64</v>
      </c>
      <c r="H21" s="27"/>
      <c r="I21" s="27"/>
      <c r="J21" s="27"/>
      <c r="K21" s="27"/>
      <c r="L21" s="27"/>
      <c r="M21" s="28"/>
      <c r="N21" s="29"/>
    </row>
    <row r="22" ht="37.35" customHeight="1">
      <c r="A22" t="s" s="30">
        <f>VLOOKUP(LEFT($A23,4),'Auto Responses'!$N$4:$O$38,2,0)&amp;""</f>
        <v>741</v>
      </c>
      <c r="B22" s="31"/>
      <c r="C22" t="s" s="59">
        <v>41</v>
      </c>
      <c r="D22" t="s" s="59">
        <v>42</v>
      </c>
      <c r="E22" t="s" s="60">
        <v>43</v>
      </c>
      <c r="F22" t="s" s="135">
        <v>44</v>
      </c>
      <c r="G22" s="26"/>
      <c r="H22" s="27"/>
      <c r="I22" s="27"/>
      <c r="J22" s="27"/>
      <c r="K22" s="27"/>
      <c r="L22" s="27"/>
      <c r="M22" s="28"/>
      <c r="N22" s="29"/>
    </row>
    <row r="23" ht="48" customHeight="1">
      <c r="A23" t="s" s="52">
        <v>742</v>
      </c>
      <c r="B23" t="s" s="53">
        <f>VLOOKUP($A23,'Questions'!$A$2:$X$333,2,0)</f>
        <v>743</v>
      </c>
      <c r="C23" s="115"/>
      <c r="D23" s="69"/>
      <c r="E23" t="s" s="65">
        <f>IF($C$18="No",'Auto Responses'!$A$6,IF($C23="Yes",VLOOKUP($A23,'Questions'!$A$2:$X$333,17,0)&amp;"",IF($C23="No",VLOOKUP($A23,'Questions'!$A$2:$X$333,16,0)&amp;"",VLOOKUP($A23,'Questions'!$A$2:$X$333,15,0)&amp;"")))</f>
        <v>738</v>
      </c>
      <c r="F23" t="s" s="66">
        <f>VLOOKUP($A23,'Institution Evaluation'!$A$56:$F$346,6,0)&amp;""</f>
      </c>
      <c r="G23" s="62"/>
      <c r="H23" s="27"/>
      <c r="I23" s="27"/>
      <c r="J23" s="27"/>
      <c r="K23" s="27"/>
      <c r="L23" s="27"/>
      <c r="M23" s="28"/>
      <c r="N23" s="29"/>
    </row>
    <row r="24" ht="38.25" customHeight="1">
      <c r="A24" t="s" s="52">
        <v>744</v>
      </c>
      <c r="B24" t="s" s="53">
        <f>VLOOKUP($A24,'Questions'!$A$2:$X$333,2,0)</f>
        <v>745</v>
      </c>
      <c r="C24" s="115"/>
      <c r="D24" s="69"/>
      <c r="E24" t="s" s="65">
        <f>IF($C$18="No",'Auto Responses'!$A$6,IF($C24="Yes",VLOOKUP($A24,'Questions'!$A$2:$X$333,17,0)&amp;"",IF($C24="No",VLOOKUP($A24,'Questions'!$A$2:$X$333,16,0)&amp;"",VLOOKUP($A24,'Questions'!$A$2:$X$333,15,0)&amp;"")))</f>
        <v>738</v>
      </c>
      <c r="F24" t="s" s="66">
        <f>VLOOKUP($A24,'Institution Evaluation'!$A$56:$F$346,6,0)&amp;""</f>
      </c>
      <c r="G24" s="62"/>
      <c r="H24" s="27"/>
      <c r="I24" s="27"/>
      <c r="J24" s="27"/>
      <c r="K24" s="27"/>
      <c r="L24" s="27"/>
      <c r="M24" s="28"/>
      <c r="N24" s="29"/>
    </row>
    <row r="25" ht="46.5" customHeight="1">
      <c r="A25" t="s" s="52">
        <v>746</v>
      </c>
      <c r="B25" t="s" s="53">
        <f>VLOOKUP($A25,'Questions'!$A$2:$X$333,2,0)</f>
        <v>747</v>
      </c>
      <c r="C25" s="115"/>
      <c r="D25" s="69"/>
      <c r="E25" t="s" s="65">
        <f>IF($C$18="No",'Auto Responses'!$A$6,IF($C25="Yes",VLOOKUP($A25,'Questions'!$A$2:$X$333,17,0)&amp;"",IF($C25="No",VLOOKUP($A25,'Questions'!$A$2:$X$333,16,0)&amp;"",VLOOKUP($A25,'Questions'!$A$2:$X$333,15,0)&amp;"")))</f>
        <v>738</v>
      </c>
      <c r="F25" t="s" s="66">
        <f>VLOOKUP($A25,'Institution Evaluation'!$A$56:$F$346,6,0)&amp;""</f>
      </c>
      <c r="G25" s="62"/>
      <c r="H25" s="27"/>
      <c r="I25" s="27"/>
      <c r="J25" s="27"/>
      <c r="K25" s="27"/>
      <c r="L25" s="27"/>
      <c r="M25" s="28"/>
      <c r="N25" s="29"/>
    </row>
    <row r="26" ht="69" customHeight="1">
      <c r="A26" t="s" s="52">
        <v>748</v>
      </c>
      <c r="B26" t="s" s="53">
        <f>VLOOKUP($A26,'Questions'!$A$2:$X$333,2,0)</f>
        <v>749</v>
      </c>
      <c r="C26" s="114"/>
      <c r="D26" s="71"/>
      <c r="E26" t="s" s="65">
        <f>IF($C$18="No",'Auto Responses'!$A$6,IF($C26="Yes",VLOOKUP($A26,'Questions'!$A$2:$X$333,17,0)&amp;"",IF($C26="No",VLOOKUP($A26,'Questions'!$A$2:$X$333,16,0)&amp;"",VLOOKUP($A26,'Questions'!$A$2:$X$333,15,0)&amp;"")))</f>
        <v>738</v>
      </c>
      <c r="F26" t="s" s="66">
        <f>VLOOKUP($A26,'Institution Evaluation'!$A$56:$F$346,6,0)&amp;""</f>
      </c>
      <c r="G26" s="62"/>
      <c r="H26" s="27"/>
      <c r="I26" s="27"/>
      <c r="J26" s="27"/>
      <c r="K26" s="27"/>
      <c r="L26" s="27"/>
      <c r="M26" s="28"/>
      <c r="N26" s="29"/>
    </row>
    <row r="27" ht="74.25" customHeight="1">
      <c r="A27" t="s" s="52">
        <v>750</v>
      </c>
      <c r="B27" t="s" s="53">
        <f>VLOOKUP($A27,'Questions'!$A$2:$X$333,2,0)</f>
        <v>751</v>
      </c>
      <c r="C27" s="115"/>
      <c r="D27" s="69"/>
      <c r="E27" t="s" s="65">
        <f>IF($C$18="No",'Auto Responses'!$A$6,IF($C27="Yes",VLOOKUP($A27,'Questions'!$A$2:$X$333,17,0)&amp;"",IF($C27="No",VLOOKUP($A27,'Questions'!$A$2:$X$333,16,0)&amp;"",VLOOKUP($A27,'Questions'!$A$2:$X$333,15,0)&amp;"")))</f>
        <v>738</v>
      </c>
      <c r="F27" t="s" s="72">
        <f>VLOOKUP($A27,'Institution Evaluation'!$A$56:$F$346,6,0)&amp;""</f>
      </c>
      <c r="G27" t="s" s="73">
        <v>64</v>
      </c>
      <c r="H27" s="27"/>
      <c r="I27" s="27"/>
      <c r="J27" s="27"/>
      <c r="K27" s="27"/>
      <c r="L27" s="27"/>
      <c r="M27" s="28"/>
      <c r="N27" s="29"/>
    </row>
    <row r="28" ht="37.35" customHeight="1">
      <c r="A28" t="s" s="30">
        <f>VLOOKUP(LEFT($A29,4),'Auto Responses'!$N$4:$O$38,2,0)&amp;""</f>
        <v>752</v>
      </c>
      <c r="B28" s="31"/>
      <c r="C28" t="s" s="59">
        <v>41</v>
      </c>
      <c r="D28" t="s" s="59">
        <v>42</v>
      </c>
      <c r="E28" t="s" s="60">
        <v>43</v>
      </c>
      <c r="F28" t="s" s="135">
        <v>44</v>
      </c>
      <c r="G28" s="26"/>
      <c r="H28" s="27"/>
      <c r="I28" s="27"/>
      <c r="J28" s="27"/>
      <c r="K28" s="27"/>
      <c r="L28" s="27"/>
      <c r="M28" s="28"/>
      <c r="N28" s="29"/>
    </row>
    <row r="29" ht="69" customHeight="1">
      <c r="A29" t="s" s="52">
        <v>753</v>
      </c>
      <c r="B29" t="s" s="53">
        <f>VLOOKUP($A29,'Questions'!$A$2:$X$333,2,0)</f>
        <v>754</v>
      </c>
      <c r="C29" s="115"/>
      <c r="D29" s="69"/>
      <c r="E29" t="s" s="65">
        <f>IF($C$18="No",'Auto Responses'!$A$6,IF($C29="Yes",VLOOKUP($A29,'Questions'!$A$2:$X$333,17,0)&amp;"",IF($C29="No",VLOOKUP($A29,'Questions'!$A$2:$X$333,16,0)&amp;"",VLOOKUP($A29,'Questions'!$A$2:$X$333,15,0)&amp;"")))</f>
        <v>738</v>
      </c>
      <c r="F29" t="s" s="66">
        <f>VLOOKUP($A29,'Institution Evaluation'!$A$56:$F$346,6,0)&amp;""</f>
      </c>
      <c r="G29" s="62"/>
      <c r="H29" s="27"/>
      <c r="I29" s="27"/>
      <c r="J29" s="27"/>
      <c r="K29" s="27"/>
      <c r="L29" s="27"/>
      <c r="M29" s="28"/>
      <c r="N29" s="29"/>
    </row>
    <row r="30" ht="61.5" customHeight="1">
      <c r="A30" t="s" s="52">
        <v>755</v>
      </c>
      <c r="B30" t="s" s="53">
        <f>VLOOKUP($A30,'Questions'!$A$2:$X$333,2,0)</f>
        <v>756</v>
      </c>
      <c r="C30" s="115"/>
      <c r="D30" s="69"/>
      <c r="E30" t="s" s="65">
        <f>IF($C$18="No",'Auto Responses'!$A$6,IF($C30="Yes",VLOOKUP($A30,'Questions'!$A$2:$X$333,17,0)&amp;"",IF($C30="No",VLOOKUP($A30,'Questions'!$A$2:$X$333,16,0)&amp;"",VLOOKUP($A30,'Questions'!$A$2:$X$333,15,0)&amp;"")))</f>
        <v>738</v>
      </c>
      <c r="F30" t="s" s="66">
        <f>VLOOKUP($A30,'Institution Evaluation'!$A$56:$F$346,6,0)&amp;""</f>
      </c>
      <c r="G30" s="62"/>
      <c r="H30" s="27"/>
      <c r="I30" s="27"/>
      <c r="J30" s="27"/>
      <c r="K30" s="27"/>
      <c r="L30" s="27"/>
      <c r="M30" s="28"/>
      <c r="N30" s="29"/>
    </row>
    <row r="31" ht="111" customHeight="1">
      <c r="A31" t="s" s="52">
        <v>757</v>
      </c>
      <c r="B31" t="s" s="53">
        <f>VLOOKUP($A31,'Questions'!$A$2:$X$333,2,0)</f>
        <v>758</v>
      </c>
      <c r="C31" s="115"/>
      <c r="D31" s="69"/>
      <c r="E31" t="s" s="65">
        <f>IF($C$18="No",'Auto Responses'!$A$6,IF($C31="Yes",VLOOKUP($A31,'Questions'!$A$2:$X$333,17,0)&amp;"",IF($C31="No",VLOOKUP($A31,'Questions'!$A$2:$X$333,16,0)&amp;"",VLOOKUP($A31,'Questions'!$A$2:$X$333,15,0)&amp;"")))</f>
        <v>738</v>
      </c>
      <c r="F31" t="s" s="66">
        <f>VLOOKUP($A31,'Institution Evaluation'!$A$56:$F$346,6,0)&amp;""</f>
      </c>
      <c r="G31" s="62"/>
      <c r="H31" s="27"/>
      <c r="I31" s="27"/>
      <c r="J31" s="27"/>
      <c r="K31" s="27"/>
      <c r="L31" s="27"/>
      <c r="M31" s="28"/>
      <c r="N31" s="29"/>
    </row>
    <row r="32" ht="99.75" customHeight="1">
      <c r="A32" t="s" s="52">
        <v>759</v>
      </c>
      <c r="B32" t="s" s="53">
        <f>VLOOKUP($A32,'Questions'!$A$2:$X$333,2,0)</f>
        <v>760</v>
      </c>
      <c r="C32" s="115"/>
      <c r="D32" s="69"/>
      <c r="E32" t="s" s="65">
        <f>IF($C$18="No",'Auto Responses'!$A$6,IF($C$31="No",'Auto Responses'!$A$27,IF($C32="Yes",VLOOKUP($A32,'Questions'!$A$2:$X$333,17,0)&amp;"",IF($C32="No",VLOOKUP($A32,'Questions'!$A$2:$X$333,16,0)&amp;"",IF($C32="N/A",VLOOKUP($A32,'Questions'!$A$2:$X$333,18,0)&amp;"",VLOOKUP($A32,'Questions'!$A$2:$X$333,15,0)&amp;"")))))</f>
        <v>738</v>
      </c>
      <c r="F32" t="s" s="66">
        <f>VLOOKUP($A32,'Institution Evaluation'!$A$56:$F$346,6,0)&amp;""</f>
      </c>
      <c r="G32" s="62"/>
      <c r="H32" s="27"/>
      <c r="I32" s="27"/>
      <c r="J32" s="27"/>
      <c r="K32" s="27"/>
      <c r="L32" s="27"/>
      <c r="M32" s="28"/>
      <c r="N32" s="29"/>
    </row>
    <row r="33" ht="105" customHeight="1">
      <c r="A33" t="s" s="52">
        <v>761</v>
      </c>
      <c r="B33" t="s" s="53">
        <f>VLOOKUP($A33,'Questions'!$A$2:$X$333,2,0)</f>
        <v>762</v>
      </c>
      <c r="C33" s="115"/>
      <c r="D33" s="69"/>
      <c r="E33" t="s" s="65">
        <f>IF($C$18="No",'Auto Responses'!$A$6,IF($C33="Yes",VLOOKUP($A33,'Questions'!$A$2:$X$333,17,0)&amp;"",IF($C33="No",VLOOKUP($A33,'Questions'!$A$2:$X$333,16,0)&amp;"",VLOOKUP($A33,'Questions'!$A$2:$X$333,15,0)&amp;"")))</f>
        <v>738</v>
      </c>
      <c r="F33" t="s" s="72">
        <f>VLOOKUP($A33,'Institution Evaluation'!$A$56:$F$346,6,0)&amp;""</f>
      </c>
      <c r="G33" t="s" s="73">
        <v>64</v>
      </c>
      <c r="H33" s="27"/>
      <c r="I33" s="27"/>
      <c r="J33" s="27"/>
      <c r="K33" s="27"/>
      <c r="L33" s="27"/>
      <c r="M33" s="28"/>
      <c r="N33" s="29"/>
    </row>
    <row r="34" ht="37.35" customHeight="1">
      <c r="A34" t="s" s="30">
        <f>VLOOKUP(LEFT($A35,4),'Auto Responses'!$N$4:$O$38,2,0)&amp;""</f>
        <v>763</v>
      </c>
      <c r="B34" s="31"/>
      <c r="C34" t="s" s="59">
        <v>41</v>
      </c>
      <c r="D34" t="s" s="59">
        <v>42</v>
      </c>
      <c r="E34" t="s" s="60">
        <v>43</v>
      </c>
      <c r="F34" t="s" s="135">
        <v>44</v>
      </c>
      <c r="G34" s="26"/>
      <c r="H34" s="27"/>
      <c r="I34" s="27"/>
      <c r="J34" s="27"/>
      <c r="K34" s="27"/>
      <c r="L34" s="27"/>
      <c r="M34" s="28"/>
      <c r="N34" s="29"/>
    </row>
    <row r="35" ht="53.25" customHeight="1">
      <c r="A35" t="s" s="52">
        <v>764</v>
      </c>
      <c r="B35" t="s" s="53">
        <f>VLOOKUP($A35,'Questions'!$A$2:$X$333,2,0)</f>
        <v>765</v>
      </c>
      <c r="C35" s="115"/>
      <c r="D35" s="69"/>
      <c r="E35" t="s" s="65">
        <f>IF($C$18="No",'Auto Responses'!$A$6,IF($C35="Yes",VLOOKUP($A35,'Questions'!$A$2:$X$333,17,0)&amp;"",IF($C35="No",VLOOKUP($A35,'Questions'!$A$2:$X$333,16,0)&amp;"",VLOOKUP($A35,'Questions'!$A$2:$X$333,15,0)&amp;"")))</f>
        <v>738</v>
      </c>
      <c r="F35" t="s" s="66">
        <f>VLOOKUP($A35,'Institution Evaluation'!$A$56:$F$346,6,0)&amp;""</f>
      </c>
      <c r="G35" s="62"/>
      <c r="H35" s="27"/>
      <c r="I35" s="27"/>
      <c r="J35" s="27"/>
      <c r="K35" s="27"/>
      <c r="L35" s="27"/>
      <c r="M35" s="28"/>
      <c r="N35" s="29"/>
    </row>
    <row r="36" ht="54" customHeight="1">
      <c r="A36" t="s" s="52">
        <v>766</v>
      </c>
      <c r="B36" t="s" s="53">
        <f>VLOOKUP($A36,'Questions'!$A$2:$X$333,2,0)</f>
        <v>767</v>
      </c>
      <c r="C36" s="115"/>
      <c r="D36" s="69"/>
      <c r="E36" t="s" s="65">
        <f>IF($C$18="No",'Auto Responses'!$A$6,IF($C36="Yes",VLOOKUP($A36,'Questions'!$A$2:$X$333,17,0)&amp;"",IF($C36="No",VLOOKUP($A36,'Questions'!$A$2:$X$333,16,0)&amp;"",VLOOKUP($A36,'Questions'!$A$2:$X$333,15,0)&amp;"")))</f>
        <v>738</v>
      </c>
      <c r="F36" t="s" s="66">
        <f>VLOOKUP($A36,'Institution Evaluation'!$A$56:$F$346,6,0)&amp;""</f>
      </c>
      <c r="G36" s="62"/>
      <c r="H36" s="27"/>
      <c r="I36" s="27"/>
      <c r="J36" s="27"/>
      <c r="K36" s="27"/>
      <c r="L36" s="27"/>
      <c r="M36" s="28"/>
      <c r="N36" s="29"/>
    </row>
    <row r="37" ht="60" customHeight="1">
      <c r="A37" t="s" s="52">
        <v>768</v>
      </c>
      <c r="B37" t="s" s="53">
        <f>VLOOKUP($A37,'Questions'!$A$2:$X$333,2,0)</f>
        <v>769</v>
      </c>
      <c r="C37" s="115"/>
      <c r="D37" s="69"/>
      <c r="E37" t="s" s="65">
        <f>IF($C$18="No",'Auto Responses'!$A$6,IF($C37="Yes",VLOOKUP($A37,'Questions'!$A$2:$X$333,17,0)&amp;"",IF($C37="No",VLOOKUP($A37,'Questions'!$A$2:$X$333,16,0)&amp;"",VLOOKUP($A37,'Questions'!$A$2:$X$333,15,0)&amp;"")))</f>
        <v>738</v>
      </c>
      <c r="F37" t="s" s="66">
        <f>VLOOKUP($A37,'Institution Evaluation'!$A$56:$F$346,6,0)&amp;""</f>
      </c>
      <c r="G37" s="62"/>
      <c r="H37" s="27"/>
      <c r="I37" s="27"/>
      <c r="J37" s="27"/>
      <c r="K37" s="27"/>
      <c r="L37" s="27"/>
      <c r="M37" s="28"/>
      <c r="N37" s="29"/>
    </row>
    <row r="38" ht="60" customHeight="1">
      <c r="A38" t="s" s="52">
        <v>770</v>
      </c>
      <c r="B38" t="s" s="53">
        <f>VLOOKUP($A38,'Questions'!$A$2:$X$333,2,0)</f>
        <v>771</v>
      </c>
      <c r="C38" s="114"/>
      <c r="D38" s="71"/>
      <c r="E38" t="s" s="65">
        <f>IF($C$18="No",'Auto Responses'!$A$6,IF($C38="Yes",VLOOKUP($A38,'Questions'!$A$2:$X$333,17,0)&amp;"",IF($C38="No",VLOOKUP($A38,'Questions'!$A$2:$X$333,16,0)&amp;"",VLOOKUP($A38,'Questions'!$A$2:$X$333,15,0)&amp;"")))</f>
        <v>738</v>
      </c>
      <c r="F38" t="s" s="66">
        <f>VLOOKUP($A38,'Institution Evaluation'!$A$56:$F$346,6,0)&amp;""</f>
      </c>
      <c r="G38" s="62"/>
      <c r="H38" s="27"/>
      <c r="I38" s="27"/>
      <c r="J38" s="27"/>
      <c r="K38" s="27"/>
      <c r="L38" s="27"/>
      <c r="M38" s="28"/>
      <c r="N38" s="29"/>
    </row>
    <row r="39" ht="49.5" customHeight="1">
      <c r="A39" t="s" s="52">
        <v>772</v>
      </c>
      <c r="B39" t="s" s="53">
        <f>VLOOKUP($A39,'Questions'!$A$2:$X$333,2,0)</f>
        <v>773</v>
      </c>
      <c r="C39" s="115"/>
      <c r="D39" s="69"/>
      <c r="E39" t="s" s="65">
        <f>IF($C$18="No",'Auto Responses'!$A$6,IF($C39="Yes",VLOOKUP($A39,'Questions'!$A$2:$X$333,17,0)&amp;"",IF($C39="No",VLOOKUP($A39,'Questions'!$A$2:$X$333,16,0)&amp;"",VLOOKUP($A39,'Questions'!$A$2:$X$333,15,0)&amp;"")))</f>
        <v>738</v>
      </c>
      <c r="F39" t="s" s="72">
        <f>VLOOKUP($A39,'Institution Evaluation'!$A$56:$F$346,6,0)&amp;""</f>
      </c>
      <c r="G39" t="s" s="73">
        <v>64</v>
      </c>
      <c r="H39" s="27"/>
      <c r="I39" s="27"/>
      <c r="J39" s="27"/>
      <c r="K39" s="27"/>
      <c r="L39" s="27"/>
      <c r="M39" s="28"/>
      <c r="N39" s="29"/>
    </row>
    <row r="40" ht="37.35" customHeight="1">
      <c r="A40" t="s" s="30">
        <f>VLOOKUP(LEFT($A41,4),'Auto Responses'!$N$4:$O$38,2,0)&amp;""</f>
        <v>774</v>
      </c>
      <c r="B40" s="31"/>
      <c r="C40" t="s" s="59">
        <v>41</v>
      </c>
      <c r="D40" t="s" s="59">
        <v>42</v>
      </c>
      <c r="E40" t="s" s="60">
        <v>43</v>
      </c>
      <c r="F40" t="s" s="135">
        <v>44</v>
      </c>
      <c r="G40" s="26"/>
      <c r="H40" s="27"/>
      <c r="I40" s="27"/>
      <c r="J40" s="27"/>
      <c r="K40" s="27"/>
      <c r="L40" s="27"/>
      <c r="M40" s="28"/>
      <c r="N40" s="29"/>
    </row>
    <row r="41" ht="97.5" customHeight="1">
      <c r="A41" t="s" s="52">
        <v>775</v>
      </c>
      <c r="B41" t="s" s="53">
        <f>VLOOKUP($A41,'Questions'!$A$2:$X$333,2,0)</f>
        <v>776</v>
      </c>
      <c r="C41" s="115"/>
      <c r="D41" s="69"/>
      <c r="E41" t="s" s="65">
        <f>IF($C$18="No",'Auto Responses'!$A$6,IF($C$20="No",'Auto Responses'!$A$10,IF($C41="Yes",VLOOKUP($A41,'Questions'!$A$2:$X$333,17,0)&amp;"",IF($C41="No",VLOOKUP($A41,'Questions'!$A$2:$X$333,16,0)&amp;"",VLOOKUP($A41,'Questions'!$A$2:$X$333,15,0)&amp;""))))</f>
        <v>738</v>
      </c>
      <c r="F41" t="s" s="66">
        <f>VLOOKUP($A41,'Institution Evaluation'!$A$56:$F$346,6,0)&amp;""</f>
      </c>
      <c r="G41" s="62"/>
      <c r="H41" s="27"/>
      <c r="I41" s="27"/>
      <c r="J41" s="27"/>
      <c r="K41" s="27"/>
      <c r="L41" s="27"/>
      <c r="M41" s="28"/>
      <c r="N41" s="29"/>
    </row>
    <row r="42" ht="74.25" customHeight="1">
      <c r="A42" t="s" s="52">
        <v>777</v>
      </c>
      <c r="B42" t="s" s="53">
        <f>VLOOKUP($A42,'Questions'!$A$2:$X$333,2,0)</f>
        <v>778</v>
      </c>
      <c r="C42" s="115"/>
      <c r="D42" s="69"/>
      <c r="E42" t="s" s="65">
        <f>IF($C$18="No",'Auto Responses'!$A$6,IF($C$20="No",'Auto Responses'!$A$10,IF($C42="Yes",VLOOKUP($A42,'Questions'!$A$2:$X$333,17,0)&amp;"",IF($C42="No",VLOOKUP($A42,'Questions'!$A$2:$X$333,16,0)&amp;"",VLOOKUP($A42,'Questions'!$A$2:$X$333,15,0)&amp;""))))</f>
        <v>738</v>
      </c>
      <c r="F42" t="s" s="66">
        <f>VLOOKUP($A42,'Institution Evaluation'!$A$56:$F$346,6,0)&amp;""</f>
      </c>
      <c r="G42" s="62"/>
      <c r="H42" s="27"/>
      <c r="I42" s="27"/>
      <c r="J42" s="27"/>
      <c r="K42" s="27"/>
      <c r="L42" s="27"/>
      <c r="M42" s="28"/>
      <c r="N42" s="29"/>
    </row>
    <row r="43" ht="110.25" customHeight="1">
      <c r="A43" t="s" s="52">
        <v>779</v>
      </c>
      <c r="B43" t="s" s="53">
        <f>VLOOKUP($A43,'Questions'!$A$2:$X$333,2,0)</f>
        <v>780</v>
      </c>
      <c r="C43" s="115"/>
      <c r="D43" s="69"/>
      <c r="E43" t="s" s="65">
        <f>IF($C$18="No",'Auto Responses'!$A$6,IF($C$20="No",'Auto Responses'!$A$10,IF($C43="Yes",VLOOKUP($A43,'Questions'!$A$2:$X$333,17,0)&amp;"",IF($C43="No",VLOOKUP($A43,'Questions'!$A$2:$X$333,16,0)&amp;"",VLOOKUP($A43,'Questions'!$A$2:$X$333,15,0)&amp;""))))</f>
        <v>738</v>
      </c>
      <c r="F43" t="s" s="66">
        <f>VLOOKUP($A43,'Institution Evaluation'!$A$56:$F$346,6,0)&amp;""</f>
      </c>
      <c r="G43" s="62"/>
      <c r="H43" s="27"/>
      <c r="I43" s="27"/>
      <c r="J43" s="27"/>
      <c r="K43" s="27"/>
      <c r="L43" s="27"/>
      <c r="M43" s="28"/>
      <c r="N43" s="29"/>
    </row>
    <row r="44" ht="38.25" customHeight="1">
      <c r="A44" t="s" s="52">
        <v>781</v>
      </c>
      <c r="B44" t="s" s="53">
        <f>VLOOKUP($A44,'Questions'!$A$2:$X$333,2,0)</f>
        <v>782</v>
      </c>
      <c r="C44" s="115"/>
      <c r="D44" s="69"/>
      <c r="E44" t="s" s="65">
        <f>IF($C$18="No",'Auto Responses'!$A$6,IF($C$20="No",'Auto Responses'!$A$10,IF($C44="Yes",VLOOKUP($A44,'Questions'!$A$2:$X$333,17,0)&amp;"",IF($C44="No",VLOOKUP($A44,'Questions'!$A$2:$X$333,16,0)&amp;"",VLOOKUP($A44,'Questions'!$A$2:$X$333,15,0)&amp;""))))</f>
        <v>738</v>
      </c>
      <c r="F44" t="s" s="66">
        <f>VLOOKUP($A44,'Institution Evaluation'!$A$56:$F$346,6,0)&amp;""</f>
      </c>
      <c r="G44" s="62"/>
      <c r="H44" s="27"/>
      <c r="I44" s="27"/>
      <c r="J44" s="27"/>
      <c r="K44" s="27"/>
      <c r="L44" s="27"/>
      <c r="M44" s="28"/>
      <c r="N44" s="29"/>
    </row>
    <row r="45" ht="63" customHeight="1">
      <c r="A45" t="s" s="52">
        <v>783</v>
      </c>
      <c r="B45" t="s" s="53">
        <f>VLOOKUP($A45,'Questions'!$A$2:$X$333,2,0)</f>
        <v>784</v>
      </c>
      <c r="C45" s="115"/>
      <c r="D45" s="69"/>
      <c r="E45" t="s" s="65">
        <f>IF($C$18="No",'Auto Responses'!$A$6,IF($C$20="No",'Auto Responses'!$A$10,IF($C45="Yes",VLOOKUP($A45,'Questions'!$A$2:$X$333,17,0)&amp;"",IF($C45="No",VLOOKUP($A45,'Questions'!$A$2:$X$333,16,0)&amp;"",VLOOKUP($A45,'Questions'!$A$2:$X$333,15,0)&amp;""))))</f>
        <v>738</v>
      </c>
      <c r="F45" t="s" s="66">
        <f>VLOOKUP($A45,'Institution Evaluation'!$A$56:$F$346,6,0)&amp;""</f>
      </c>
      <c r="G45" s="62"/>
      <c r="H45" s="27"/>
      <c r="I45" s="27"/>
      <c r="J45" s="27"/>
      <c r="K45" s="27"/>
      <c r="L45" s="27"/>
      <c r="M45" s="28"/>
      <c r="N45" s="29"/>
    </row>
    <row r="46" ht="101.25" customHeight="1">
      <c r="A46" t="s" s="52">
        <v>785</v>
      </c>
      <c r="B46" t="s" s="53">
        <f>VLOOKUP($A46,'Questions'!$A$2:$X$333,2,0)</f>
        <v>786</v>
      </c>
      <c r="C46" s="115"/>
      <c r="D46" s="69"/>
      <c r="E46" t="s" s="65">
        <f>IF($C$18="No",'Auto Responses'!$A$6,IF($C$20="No",'Auto Responses'!$A$10,IF($C46="Yes",VLOOKUP($A46,'Questions'!$A$2:$X$333,17,0)&amp;"",IF($C46="No",VLOOKUP($A46,'Questions'!$A$2:$X$333,16,0)&amp;"",VLOOKUP($A46,'Questions'!$A$2:$X$333,15,0)&amp;""))))</f>
        <v>738</v>
      </c>
      <c r="F46" t="s" s="66">
        <f>VLOOKUP($A46,'Institution Evaluation'!$A$56:$F$346,6,0)&amp;""</f>
      </c>
      <c r="G46" s="62"/>
      <c r="H46" s="27"/>
      <c r="I46" s="27"/>
      <c r="J46" s="27"/>
      <c r="K46" s="27"/>
      <c r="L46" s="27"/>
      <c r="M46" s="28"/>
      <c r="N46" s="29"/>
    </row>
    <row r="47" ht="102.75" customHeight="1">
      <c r="A47" t="s" s="52">
        <v>787</v>
      </c>
      <c r="B47" t="s" s="53">
        <f>VLOOKUP($A47,'Questions'!$A$2:$X$333,2,0)</f>
        <v>788</v>
      </c>
      <c r="C47" s="115"/>
      <c r="D47" s="69"/>
      <c r="E47" t="s" s="65">
        <f>IF($C$18="No",'Auto Responses'!$A$6,IF($C$20="No",'Auto Responses'!$A$10,IF($C47="Yes",VLOOKUP($A47,'Questions'!$A$2:$X$333,17,0)&amp;"",IF($C47="No",VLOOKUP($A47,'Questions'!$A$2:$X$333,16,0)&amp;"",VLOOKUP($A47,'Questions'!$A$2:$X$333,15,0)&amp;""))))</f>
        <v>738</v>
      </c>
      <c r="F47" t="s" s="66">
        <f>VLOOKUP($A47,'Institution Evaluation'!$A$56:$F$346,6,0)&amp;""</f>
      </c>
      <c r="G47" s="62"/>
      <c r="H47" s="27"/>
      <c r="I47" s="27"/>
      <c r="J47" s="27"/>
      <c r="K47" s="27"/>
      <c r="L47" s="27"/>
      <c r="M47" s="28"/>
      <c r="N47" s="29"/>
    </row>
    <row r="48" ht="67.5" customHeight="1">
      <c r="A48" t="s" s="52">
        <v>789</v>
      </c>
      <c r="B48" t="s" s="53">
        <f>VLOOKUP($A48,'Questions'!$A$2:$X$333,2,0)</f>
        <v>790</v>
      </c>
      <c r="C48" s="115"/>
      <c r="D48" s="69"/>
      <c r="E48" t="s" s="65">
        <f>IF($C$18="No",'Auto Responses'!$A$6,IF($C$20="No",'Auto Responses'!$A$10,IF($C48="Yes",VLOOKUP($A48,'Questions'!$A$2:$X$333,17,0)&amp;"",IF($C48="No",VLOOKUP($A48,'Questions'!$A$2:$X$333,16,0)&amp;"",VLOOKUP($A48,'Questions'!$A$2:$X$333,15,0)&amp;""))))</f>
        <v>738</v>
      </c>
      <c r="F48" t="s" s="72">
        <f>VLOOKUP($A48,'Institution Evaluation'!$A$56:$F$346,6,0)&amp;""</f>
      </c>
      <c r="G48" t="s" s="73">
        <v>64</v>
      </c>
      <c r="H48" s="27"/>
      <c r="I48" s="27"/>
      <c r="J48" s="27"/>
      <c r="K48" s="27"/>
      <c r="L48" s="27"/>
      <c r="M48" s="28"/>
      <c r="N48" s="29"/>
    </row>
    <row r="49" ht="37.35" customHeight="1">
      <c r="A49" t="s" s="30">
        <f>VLOOKUP(LEFT($A50,4),'Auto Responses'!$N$4:$O$38,2,0)&amp;""</f>
        <v>791</v>
      </c>
      <c r="B49" s="31"/>
      <c r="C49" t="s" s="59">
        <v>41</v>
      </c>
      <c r="D49" t="s" s="59">
        <v>42</v>
      </c>
      <c r="E49" t="s" s="60">
        <v>43</v>
      </c>
      <c r="F49" t="s" s="135">
        <v>44</v>
      </c>
      <c r="G49" s="26"/>
      <c r="H49" s="27"/>
      <c r="I49" s="27"/>
      <c r="J49" s="27"/>
      <c r="K49" s="27"/>
      <c r="L49" s="27"/>
      <c r="M49" s="28"/>
      <c r="N49" s="29"/>
    </row>
    <row r="50" ht="60" customHeight="1">
      <c r="A50" t="s" s="52">
        <v>792</v>
      </c>
      <c r="B50" t="s" s="53">
        <f>VLOOKUP($A50,'Questions'!$A$2:$X$333,2,0)</f>
        <v>793</v>
      </c>
      <c r="C50" s="115"/>
      <c r="D50" s="69"/>
      <c r="E50" t="s" s="65">
        <f>IF($C$18="No",'Auto Responses'!$A$6,IF($C$21="No",'Auto Responses'!$A$11,IF($C50="Yes",VLOOKUP($A50,'Questions'!$A$2:$X$333,17,0)&amp;"",IF($C50="No",VLOOKUP($A50,'Questions'!$A$2:$X$333,16,0)&amp;"",VLOOKUP($A50,'Questions'!$A$2:$X$333,15,0)&amp;""))))</f>
        <v>738</v>
      </c>
      <c r="F50" t="s" s="66">
        <f>VLOOKUP($A50,'Institution Evaluation'!$A$56:$F$346,6,0)&amp;""</f>
      </c>
      <c r="G50" s="62"/>
      <c r="H50" s="27"/>
      <c r="I50" s="27"/>
      <c r="J50" s="27"/>
      <c r="K50" s="27"/>
      <c r="L50" s="27"/>
      <c r="M50" s="28"/>
      <c r="N50" s="29"/>
    </row>
    <row r="51" ht="102.75" customHeight="1">
      <c r="A51" t="s" s="52">
        <v>794</v>
      </c>
      <c r="B51" t="s" s="53">
        <f>VLOOKUP($A51,'Questions'!$A$2:$X$333,2,0)</f>
        <v>795</v>
      </c>
      <c r="C51" s="115"/>
      <c r="D51" s="69"/>
      <c r="E51" t="s" s="65">
        <f>IF($C$18="No",'Auto Responses'!$A$6,IF($C$21="No",'Auto Responses'!$A$11,IF($C51="Yes",VLOOKUP($A51,'Questions'!$A$2:$X$333,17,0)&amp;"",IF($C51="No",VLOOKUP($A51,'Questions'!$A$2:$X$333,16,0)&amp;"",VLOOKUP($A51,'Questions'!$A$2:$X$333,15,0)&amp;""))))</f>
        <v>738</v>
      </c>
      <c r="F51" t="s" s="66">
        <f>VLOOKUP($A51,'Institution Evaluation'!$A$56:$F$346,6,0)&amp;""</f>
      </c>
      <c r="G51" s="62"/>
      <c r="H51" s="27"/>
      <c r="I51" s="27"/>
      <c r="J51" s="27"/>
      <c r="K51" s="27"/>
      <c r="L51" s="27"/>
      <c r="M51" s="28"/>
      <c r="N51" s="29"/>
    </row>
    <row r="52" ht="75.75" customHeight="1">
      <c r="A52" t="s" s="52">
        <v>796</v>
      </c>
      <c r="B52" t="s" s="53">
        <f>VLOOKUP($A52,'Questions'!$A$2:$X$333,2,0)</f>
        <v>797</v>
      </c>
      <c r="C52" s="115"/>
      <c r="D52" s="69"/>
      <c r="E52" t="s" s="65">
        <f>IF($C$18="No",'Auto Responses'!$A$6,IF($C$21="No",'Auto Responses'!$A$11,IF($C52="Yes",VLOOKUP($A52,'Questions'!$A$2:$X$333,17,0)&amp;"",IF($C52="No",VLOOKUP($A52,'Questions'!$A$2:$X$333,16,0)&amp;"",VLOOKUP($A52,'Questions'!$A$2:$X$333,15,0)&amp;""))))</f>
        <v>738</v>
      </c>
      <c r="F52" t="s" s="66">
        <f>VLOOKUP($A52,'Institution Evaluation'!$A$56:$F$346,6,0)&amp;""</f>
      </c>
      <c r="G52" s="62"/>
      <c r="H52" s="27"/>
      <c r="I52" s="27"/>
      <c r="J52" s="27"/>
      <c r="K52" s="27"/>
      <c r="L52" s="27"/>
      <c r="M52" s="28"/>
      <c r="N52" s="29"/>
    </row>
    <row r="53" ht="67.5" customHeight="1">
      <c r="A53" t="s" s="52">
        <v>798</v>
      </c>
      <c r="B53" t="s" s="53">
        <f>VLOOKUP($A53,'Questions'!$A$2:$X$333,2,0)</f>
        <v>799</v>
      </c>
      <c r="C53" s="115"/>
      <c r="D53" s="69"/>
      <c r="E53" t="s" s="65">
        <f>IF($C$18="No",'Auto Responses'!$A$6,IF($C$21="No",'Auto Responses'!$A$11,IF($C53="Yes",VLOOKUP($A53,'Questions'!$A$2:$X$333,17,0)&amp;"",IF($C53="No",VLOOKUP($A53,'Questions'!$A$2:$X$333,16,0)&amp;"",VLOOKUP($A53,'Questions'!$A$2:$X$333,15,0)&amp;""))))</f>
        <v>738</v>
      </c>
      <c r="F53" t="s" s="66">
        <f>VLOOKUP($A53,'Institution Evaluation'!$A$56:$F$346,6,0)&amp;""</f>
      </c>
      <c r="G53" s="62"/>
      <c r="H53" s="27"/>
      <c r="I53" s="27"/>
      <c r="J53" s="27"/>
      <c r="K53" s="27"/>
      <c r="L53" s="27"/>
      <c r="M53" s="28"/>
      <c r="N53" s="29"/>
    </row>
    <row r="54" ht="49.5" customHeight="1">
      <c r="A54" t="s" s="52">
        <v>800</v>
      </c>
      <c r="B54" t="s" s="53">
        <f>VLOOKUP($A54,'Questions'!$A$2:$X$333,2,0)</f>
        <v>801</v>
      </c>
      <c r="C54" s="115"/>
      <c r="D54" s="69"/>
      <c r="E54" t="s" s="65">
        <f>IF($C$18="No",'Auto Responses'!$A$6,IF($C$21="No",'Auto Responses'!$A$11,IF($C54="Yes",VLOOKUP($A54,'Questions'!$A$2:$X$333,17,0)&amp;"",IF($C54="No",VLOOKUP($A54,'Questions'!$A$2:$X$333,16,0)&amp;"",VLOOKUP($A54,'Questions'!$A$2:$X$333,15,0)&amp;""))))</f>
        <v>738</v>
      </c>
      <c r="F54" t="s" s="66">
        <f>VLOOKUP($A54,'Institution Evaluation'!$A$56:$F$346,6,0)&amp;""</f>
      </c>
      <c r="G54" s="62"/>
      <c r="H54" s="27"/>
      <c r="I54" s="27"/>
      <c r="J54" s="27"/>
      <c r="K54" s="27"/>
      <c r="L54" s="27"/>
      <c r="M54" s="28"/>
      <c r="N54" s="29"/>
    </row>
    <row r="55" ht="55.5" customHeight="1">
      <c r="A55" t="s" s="52">
        <v>802</v>
      </c>
      <c r="B55" t="s" s="53">
        <f>VLOOKUP($A55,'Questions'!$A$2:$X$333,2,0)</f>
        <v>803</v>
      </c>
      <c r="C55" s="115"/>
      <c r="D55" s="69"/>
      <c r="E55" t="s" s="65">
        <f>IF($C$18="No",'Auto Responses'!$A$6,IF($C$21="No",'Auto Responses'!$A$11,IF($C55="Yes",VLOOKUP($A55,'Questions'!$A$2:$X$333,17,0)&amp;"",IF($C55="No",VLOOKUP($A55,'Questions'!$A$2:$X$333,16,0)&amp;"",VLOOKUP($A55,'Questions'!$A$2:$X$333,15,0)&amp;""))))</f>
        <v>738</v>
      </c>
      <c r="F55" t="s" s="66">
        <f>VLOOKUP($A55,'Institution Evaluation'!$A$56:$F$346,6,0)&amp;""</f>
      </c>
      <c r="G55" t="s" s="73">
        <v>64</v>
      </c>
      <c r="H55" s="27"/>
      <c r="I55" s="27"/>
      <c r="J55" s="27"/>
      <c r="K55" s="27"/>
      <c r="L55" s="27"/>
      <c r="M55" s="28"/>
      <c r="N55" s="29"/>
    </row>
    <row r="56" ht="33" customHeight="1">
      <c r="A56" t="s" s="101">
        <v>92</v>
      </c>
      <c r="B56" s="126"/>
      <c r="C56" s="127"/>
      <c r="D56" s="128"/>
      <c r="E56" t="s" s="136">
        <v>804</v>
      </c>
      <c r="F56" s="126"/>
      <c r="G56" s="108"/>
      <c r="H56" s="27"/>
      <c r="I56" s="27"/>
      <c r="J56" s="27"/>
      <c r="K56" s="27"/>
      <c r="L56" s="27"/>
      <c r="M56" s="28"/>
      <c r="N56" s="29"/>
    </row>
    <row r="57" ht="15" customHeight="1" hidden="1">
      <c r="A57" s="28"/>
      <c r="B57" s="104"/>
      <c r="C57" s="105"/>
      <c r="D57" s="106"/>
      <c r="E57" s="107"/>
      <c r="F57" s="104"/>
      <c r="G57" s="108"/>
      <c r="H57" s="27"/>
      <c r="I57" s="27"/>
      <c r="J57" s="27"/>
      <c r="K57" s="27"/>
      <c r="L57" s="27"/>
      <c r="M57" s="28"/>
      <c r="N57" s="29"/>
    </row>
    <row r="58" ht="15" customHeight="1" hidden="1">
      <c r="A58" s="116"/>
      <c r="B58" s="105"/>
      <c r="C58" s="106"/>
      <c r="D58" s="107"/>
      <c r="E58" s="117"/>
      <c r="F58" s="104"/>
      <c r="G58" s="108"/>
      <c r="H58" s="27"/>
      <c r="I58" s="27"/>
      <c r="J58" s="27"/>
      <c r="K58" s="27"/>
      <c r="L58" s="118"/>
      <c r="M58" s="28"/>
      <c r="N58" s="29"/>
    </row>
    <row r="59" ht="8" customHeight="1" hidden="1">
      <c r="A59" s="109"/>
      <c r="B59" s="110"/>
      <c r="C59" s="111"/>
      <c r="D59" s="106"/>
      <c r="E59" s="106"/>
      <c r="F59" s="137"/>
      <c r="G59" s="26"/>
      <c r="H59" s="27"/>
      <c r="I59" s="27"/>
      <c r="J59" s="27"/>
      <c r="K59" s="27"/>
      <c r="L59" s="27"/>
      <c r="M59" s="28"/>
      <c r="N59" s="29"/>
    </row>
    <row r="60" ht="8" customHeight="1" hidden="1">
      <c r="A60" s="109"/>
      <c r="B60" s="110"/>
      <c r="C60" s="111"/>
      <c r="D60" s="106"/>
      <c r="E60" s="106"/>
      <c r="F60" s="137"/>
      <c r="G60" s="26"/>
      <c r="H60" s="27"/>
      <c r="I60" s="27"/>
      <c r="J60" s="27"/>
      <c r="K60" s="27"/>
      <c r="L60" s="27"/>
      <c r="M60" s="28"/>
      <c r="N60" s="29"/>
    </row>
    <row r="61" ht="8" customHeight="1" hidden="1">
      <c r="A61" s="109"/>
      <c r="B61" s="110"/>
      <c r="C61" s="111"/>
      <c r="D61" s="106"/>
      <c r="E61" s="106"/>
      <c r="F61" s="137"/>
      <c r="G61" s="26"/>
      <c r="H61" s="27"/>
      <c r="I61" s="27"/>
      <c r="J61" s="27"/>
      <c r="K61" s="27"/>
      <c r="L61" s="27"/>
      <c r="M61" s="28"/>
      <c r="N61" s="29"/>
    </row>
    <row r="62" ht="8" customHeight="1" hidden="1">
      <c r="A62" s="109"/>
      <c r="B62" s="110"/>
      <c r="C62" s="111"/>
      <c r="D62" s="106"/>
      <c r="E62" s="106"/>
      <c r="F62" s="137"/>
      <c r="G62" s="26"/>
      <c r="H62" s="27"/>
      <c r="I62" s="27"/>
      <c r="J62" s="27"/>
      <c r="K62" s="27"/>
      <c r="L62" s="27"/>
      <c r="M62" s="28"/>
      <c r="N62" s="29"/>
    </row>
    <row r="63" ht="8" customHeight="1" hidden="1">
      <c r="A63" s="109"/>
      <c r="B63" s="110"/>
      <c r="C63" s="111"/>
      <c r="D63" s="106"/>
      <c r="E63" s="106"/>
      <c r="F63" s="137"/>
      <c r="G63" s="26"/>
      <c r="H63" s="27"/>
      <c r="I63" s="27"/>
      <c r="J63" s="27"/>
      <c r="K63" s="27"/>
      <c r="L63" s="27"/>
      <c r="M63" s="28"/>
      <c r="N63" s="29"/>
    </row>
    <row r="64" ht="8" customHeight="1" hidden="1">
      <c r="A64" s="109"/>
      <c r="B64" s="110"/>
      <c r="C64" s="111"/>
      <c r="D64" s="106"/>
      <c r="E64" s="106"/>
      <c r="F64" s="137"/>
      <c r="G64" s="26"/>
      <c r="H64" s="27"/>
      <c r="I64" s="27"/>
      <c r="J64" s="27"/>
      <c r="K64" s="27"/>
      <c r="L64" s="27"/>
      <c r="M64" s="28"/>
      <c r="N64" s="29"/>
    </row>
    <row r="65" ht="8" customHeight="1" hidden="1">
      <c r="A65" s="109"/>
      <c r="B65" s="110"/>
      <c r="C65" s="111"/>
      <c r="D65" s="106"/>
      <c r="E65" s="106"/>
      <c r="F65" s="137"/>
      <c r="G65" s="26"/>
      <c r="H65" s="27"/>
      <c r="I65" s="27"/>
      <c r="J65" s="27"/>
      <c r="K65" s="27"/>
      <c r="L65" s="27"/>
      <c r="M65" s="28"/>
      <c r="N65" s="29"/>
    </row>
    <row r="66" ht="18" customHeight="1">
      <c r="A66" s="28"/>
      <c r="B66" s="104"/>
      <c r="C66" s="111"/>
      <c r="D66" s="106"/>
      <c r="E66" s="106"/>
      <c r="F66" s="137"/>
      <c r="G66" s="26"/>
      <c r="H66" s="27"/>
      <c r="I66" s="27"/>
      <c r="J66" s="27"/>
      <c r="K66" s="27"/>
      <c r="L66" s="27"/>
      <c r="M66" s="28"/>
      <c r="N66" s="29"/>
    </row>
    <row r="67" ht="18" customHeight="1">
      <c r="A67" s="89"/>
      <c r="B67" s="84"/>
      <c r="C67" s="85"/>
      <c r="D67" s="86"/>
      <c r="E67" s="86"/>
      <c r="F67" s="138"/>
      <c r="G67" s="139"/>
      <c r="H67" s="88"/>
      <c r="I67" s="88"/>
      <c r="J67" s="88"/>
      <c r="K67" s="88"/>
      <c r="L67" s="88"/>
      <c r="M67" s="89"/>
      <c r="N67" s="90"/>
    </row>
  </sheetData>
  <dataValidations count="2">
    <dataValidation type="list" allowBlank="1" showInputMessage="1" showErrorMessage="1" sqref="C20:C21 C23:C25 C27 C29:C31 C33 C35:C37 C39 C41:C48 C50:C55">
      <formula1>"Yes,No"</formula1>
    </dataValidation>
    <dataValidation type="list" allowBlank="1" showInputMessage="1" showErrorMessage="1" sqref="C32">
      <formula1>"Yes,No,N/A"</formula1>
    </dataValidation>
  </dataValidations>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xl/worksheets/sheet8.xml><?xml version="1.0" encoding="utf-8"?>
<worksheet xmlns:r="http://schemas.openxmlformats.org/officeDocument/2006/relationships" xmlns="http://schemas.openxmlformats.org/spreadsheetml/2006/main">
  <dimension ref="A1:M118"/>
  <sheetViews>
    <sheetView workbookViewId="0" showGridLines="0" defaultGridColor="1"/>
  </sheetViews>
  <sheetFormatPr defaultColWidth="8.625" defaultRowHeight="0" customHeight="1" outlineLevelRow="0" outlineLevelCol="0"/>
  <cols>
    <col min="1" max="1" width="8.375" style="140" customWidth="1"/>
    <col min="2" max="2" width="55.125" style="140" customWidth="1"/>
    <col min="3" max="3" width="18.875" style="140" customWidth="1"/>
    <col min="4" max="4" width="55.75" style="140" customWidth="1"/>
    <col min="5" max="5" width="32" style="140" customWidth="1"/>
    <col min="6" max="6" width="30.75" style="140" customWidth="1"/>
    <col min="7" max="7" width="18.125" style="140" customWidth="1"/>
    <col min="8" max="11" hidden="1" width="8.625" style="140" customWidth="1"/>
    <col min="12" max="13" width="8.625" style="140" customWidth="1"/>
    <col min="14" max="16384" width="8.625" style="140" customWidth="1"/>
  </cols>
  <sheetData>
    <row r="1" ht="8" customHeight="1" hidden="1">
      <c r="A1" t="s" s="2">
        <v>0</v>
      </c>
      <c r="B1" s="3"/>
      <c r="C1" s="4"/>
      <c r="D1" s="5"/>
      <c r="E1" s="141"/>
      <c r="F1" s="142"/>
      <c r="G1" s="132"/>
      <c r="H1" s="7"/>
      <c r="I1" s="7"/>
      <c r="J1" s="7"/>
      <c r="K1" s="7"/>
      <c r="L1" s="8"/>
      <c r="M1" s="9"/>
    </row>
    <row r="2" ht="36" customHeight="1">
      <c r="A2" t="s" s="10">
        <v>805</v>
      </c>
      <c r="B2" s="11"/>
      <c r="C2" s="12"/>
      <c r="D2" s="13"/>
      <c r="E2" s="14"/>
      <c r="F2" t="s" s="133">
        <f>'Auto Responses'!$A$36</f>
        <v>2</v>
      </c>
      <c r="G2" s="134"/>
      <c r="H2" s="17"/>
      <c r="I2" s="17"/>
      <c r="J2" s="17"/>
      <c r="K2" s="17"/>
      <c r="L2" s="18"/>
      <c r="M2" s="19"/>
    </row>
    <row r="3" ht="29.1" customHeight="1">
      <c r="A3" t="s" s="20">
        <v>3</v>
      </c>
      <c r="B3" s="21"/>
      <c r="C3" s="92">
        <f>'START HERE'!$C$3</f>
      </c>
      <c r="D3" s="23"/>
      <c r="E3" s="24"/>
      <c r="F3" s="143"/>
      <c r="G3" s="26"/>
      <c r="H3" s="27"/>
      <c r="I3" s="27"/>
      <c r="J3" s="27"/>
      <c r="K3" s="27"/>
      <c r="L3" s="28"/>
      <c r="M3" s="29"/>
    </row>
    <row r="4" ht="36" customHeight="1">
      <c r="A4" t="s" s="30">
        <v>4</v>
      </c>
      <c r="B4" s="31"/>
      <c r="C4" s="32"/>
      <c r="D4" s="33"/>
      <c r="E4" s="34"/>
      <c r="F4" s="34"/>
      <c r="G4" s="26"/>
      <c r="H4" s="27"/>
      <c r="I4" s="27"/>
      <c r="J4" s="27"/>
      <c r="K4" s="27"/>
      <c r="L4" s="28"/>
      <c r="M4" s="29"/>
    </row>
    <row r="5" ht="19.5" customHeight="1">
      <c r="A5" t="s" s="35">
        <f>HLOOKUP($A$4,'Auto Responses'!$D$2:$D$8,2,0)&amp;""</f>
        <v>5</v>
      </c>
      <c r="B5" s="36"/>
      <c r="C5" s="37"/>
      <c r="D5" s="38"/>
      <c r="E5" s="36"/>
      <c r="F5" s="39"/>
      <c r="G5" s="26"/>
      <c r="H5" s="27"/>
      <c r="I5" s="27"/>
      <c r="J5" s="27"/>
      <c r="K5" s="27"/>
      <c r="L5" s="28"/>
      <c r="M5" s="29"/>
    </row>
    <row r="6" ht="19.5" customHeight="1">
      <c r="A6" t="s" s="40">
        <f>HLOOKUP($A$4,'Auto Responses'!$D$2:$D$8,3,0)&amp;""</f>
        <v>6</v>
      </c>
      <c r="B6" s="41"/>
      <c r="C6" s="42"/>
      <c r="D6" s="43"/>
      <c r="E6" s="41"/>
      <c r="F6" s="44"/>
      <c r="G6" s="26"/>
      <c r="H6" s="27"/>
      <c r="I6" s="27"/>
      <c r="J6" s="27"/>
      <c r="K6" s="27"/>
      <c r="L6" s="28"/>
      <c r="M6" s="29"/>
    </row>
    <row r="7" ht="19.5" customHeight="1">
      <c r="A7" t="s" s="40">
        <f>HLOOKUP($A$4,'Auto Responses'!$D$2:$D$8,4,0)&amp;""</f>
        <v>7</v>
      </c>
      <c r="B7" s="41"/>
      <c r="C7" s="42"/>
      <c r="D7" s="43"/>
      <c r="E7" s="41"/>
      <c r="F7" s="44"/>
      <c r="G7" s="26"/>
      <c r="H7" s="27"/>
      <c r="I7" s="27"/>
      <c r="J7" s="27"/>
      <c r="K7" s="27"/>
      <c r="L7" s="28"/>
      <c r="M7" s="29"/>
    </row>
    <row r="8" ht="19.5" customHeight="1">
      <c r="A8" t="s" s="40">
        <f>HLOOKUP($A$4,'Auto Responses'!$D$2:$D$8,5,0)&amp;""</f>
        <v>8</v>
      </c>
      <c r="B8" s="41"/>
      <c r="C8" s="42"/>
      <c r="D8" s="43"/>
      <c r="E8" s="41"/>
      <c r="F8" s="44"/>
      <c r="G8" s="26"/>
      <c r="H8" s="27"/>
      <c r="I8" s="27"/>
      <c r="J8" s="27"/>
      <c r="K8" s="27"/>
      <c r="L8" s="28"/>
      <c r="M8" s="29"/>
    </row>
    <row r="9" ht="19.5" customHeight="1">
      <c r="A9" t="s" s="40">
        <f>HLOOKUP($A$4,'Auto Responses'!$D$2:$D$8,6,0)&amp;""</f>
        <v>9</v>
      </c>
      <c r="B9" s="41"/>
      <c r="C9" s="42"/>
      <c r="D9" s="43"/>
      <c r="E9" s="41"/>
      <c r="F9" s="44"/>
      <c r="G9" s="26"/>
      <c r="H9" s="27"/>
      <c r="I9" s="27"/>
      <c r="J9" s="27"/>
      <c r="K9" s="27"/>
      <c r="L9" s="28"/>
      <c r="M9" s="29"/>
    </row>
    <row r="10" ht="19.5" customHeight="1">
      <c r="A10" t="s" s="45">
        <f>HLOOKUP($A$4,'Auto Responses'!$D$2:$D$8,7,0)&amp;""</f>
        <v>10</v>
      </c>
      <c r="B10" s="41"/>
      <c r="C10" s="42"/>
      <c r="D10" s="43"/>
      <c r="E10" s="41"/>
      <c r="F10" s="44"/>
      <c r="G10" s="26"/>
      <c r="H10" s="27"/>
      <c r="I10" s="27"/>
      <c r="J10" s="27"/>
      <c r="K10" s="27"/>
      <c r="L10" s="28"/>
      <c r="M10" s="29"/>
    </row>
    <row r="11" ht="19.5" customHeight="1">
      <c r="A11" t="s" s="46">
        <f>HLOOKUP($A$4,'Auto Responses'!$D$2:$D$9,8,0)&amp;""</f>
        <v>11</v>
      </c>
      <c r="B11" s="47"/>
      <c r="C11" s="42"/>
      <c r="D11" s="49"/>
      <c r="E11" s="47"/>
      <c r="F11" s="50"/>
      <c r="G11" s="26"/>
      <c r="H11" s="27"/>
      <c r="I11" s="27"/>
      <c r="J11" s="27"/>
      <c r="K11" s="27"/>
      <c r="L11" s="28"/>
      <c r="M11" s="29"/>
    </row>
    <row r="12" ht="36" customHeight="1">
      <c r="A12" t="s" s="30">
        <f>VLOOKUP(LEFT($A13,4),'Auto Responses'!$N$4:$O$38,2,0)&amp;""</f>
        <v>12</v>
      </c>
      <c r="B12" s="31"/>
      <c r="C12" t="s" s="97">
        <v>41</v>
      </c>
      <c r="D12" s="32"/>
      <c r="E12" s="34"/>
      <c r="F12" s="34"/>
      <c r="G12" s="26"/>
      <c r="H12" s="27"/>
      <c r="I12" s="27"/>
      <c r="J12" s="27"/>
      <c r="K12" s="27"/>
      <c r="L12" s="28"/>
      <c r="M12" s="29"/>
    </row>
    <row r="13" ht="22.35" customHeight="1">
      <c r="A13" t="s" s="52">
        <v>13</v>
      </c>
      <c r="B13" t="s" s="53">
        <f>VLOOKUP($A13,'Questions'!$A$2:$X$333,2,0)&amp;""</f>
        <v>14</v>
      </c>
      <c r="C13" t="s" s="54">
        <f>VLOOKUP($A13,'START HERE'!$A$13:$C$21,3,0)&amp;""</f>
        <v>94</v>
      </c>
      <c r="D13" s="23"/>
      <c r="E13" s="24"/>
      <c r="F13" s="143"/>
      <c r="G13" s="26"/>
      <c r="H13" s="27"/>
      <c r="I13" s="27"/>
      <c r="J13" s="27"/>
      <c r="K13" s="27"/>
      <c r="L13" s="28"/>
      <c r="M13" s="29"/>
    </row>
    <row r="14" ht="22.35" customHeight="1">
      <c r="A14" t="s" s="52">
        <v>16</v>
      </c>
      <c r="B14" t="s" s="53">
        <f>VLOOKUP($A14,'Questions'!$A$2:$X$333,2,0)&amp;""</f>
        <v>17</v>
      </c>
      <c r="C14" t="s" s="54">
        <f>VLOOKUP($A14,'START HERE'!$A$13:$C$21,3,0)&amp;""</f>
        <v>95</v>
      </c>
      <c r="D14" s="23"/>
      <c r="E14" s="24"/>
      <c r="F14" s="143"/>
      <c r="G14" s="26"/>
      <c r="H14" s="27"/>
      <c r="I14" s="27"/>
      <c r="J14" s="27"/>
      <c r="K14" s="27"/>
      <c r="L14" s="28"/>
      <c r="M14" s="29"/>
    </row>
    <row r="15" ht="22.35" customHeight="1">
      <c r="A15" t="s" s="52">
        <v>19</v>
      </c>
      <c r="B15" t="s" s="53">
        <f>VLOOKUP($A15,'Questions'!$A$2:$X$333,2,0)&amp;""</f>
        <v>20</v>
      </c>
      <c r="C15" t="s" s="54">
        <f>VLOOKUP($A15,'START HERE'!$A$13:$C$21,3,0)&amp;""</f>
        <v>96</v>
      </c>
      <c r="D15" s="23"/>
      <c r="E15" s="24"/>
      <c r="F15" s="143"/>
      <c r="G15" s="26"/>
      <c r="H15" s="27"/>
      <c r="I15" s="27"/>
      <c r="J15" s="27"/>
      <c r="K15" s="27"/>
      <c r="L15" s="28"/>
      <c r="M15" s="29"/>
    </row>
    <row r="16" ht="22.35" customHeight="1">
      <c r="A16" t="s" s="52">
        <v>34</v>
      </c>
      <c r="B16" t="s" s="53">
        <f>VLOOKUP($A16,'Questions'!$A$2:$X$333,2,0)&amp;""</f>
        <v>35</v>
      </c>
      <c r="C16" t="s" s="54">
        <f>VLOOKUP($A16,'START HERE'!$A$13:$C$21,3,0)&amp;""</f>
        <v>101</v>
      </c>
      <c r="D16" s="23"/>
      <c r="E16" s="24"/>
      <c r="F16" s="143"/>
      <c r="G16" s="26"/>
      <c r="H16" s="27"/>
      <c r="I16" s="27"/>
      <c r="J16" s="27"/>
      <c r="K16" s="27"/>
      <c r="L16" s="28"/>
      <c r="M16" s="29"/>
    </row>
    <row r="17" ht="22.35" customHeight="1">
      <c r="A17" t="s" s="52">
        <v>37</v>
      </c>
      <c r="B17" t="s" s="53">
        <f>VLOOKUP($A17,'Questions'!$A$2:$X$333,2,0)&amp;""</f>
        <v>38</v>
      </c>
      <c r="C17" t="s" s="54">
        <f>VLOOKUP($A17,'START HERE'!$A$13:$C$21,3,0)&amp;""</f>
        <v>806</v>
      </c>
      <c r="D17" s="23"/>
      <c r="E17" s="24"/>
      <c r="F17" s="143"/>
      <c r="G17" s="26"/>
      <c r="H17" s="27"/>
      <c r="I17" s="27"/>
      <c r="J17" s="27"/>
      <c r="K17" s="27"/>
      <c r="L17" s="28"/>
      <c r="M17" s="29"/>
    </row>
    <row r="18" ht="37.35" customHeight="1">
      <c r="A18" t="s" s="30">
        <f>VLOOKUP(LEFT($A19,4),'Auto Responses'!$N$4:$O$38,2,0)&amp;""</f>
        <v>65</v>
      </c>
      <c r="B18" s="31"/>
      <c r="C18" t="s" s="59">
        <v>41</v>
      </c>
      <c r="D18" t="s" s="59">
        <v>42</v>
      </c>
      <c r="E18" t="s" s="60">
        <v>43</v>
      </c>
      <c r="F18" t="s" s="144">
        <v>44</v>
      </c>
      <c r="G18" s="26"/>
      <c r="H18" s="27"/>
      <c r="I18" s="27"/>
      <c r="J18" s="27"/>
      <c r="K18" s="27"/>
      <c r="L18" s="28"/>
      <c r="M18" s="29"/>
    </row>
    <row r="19" ht="38.25" customHeight="1">
      <c r="A19" t="s" s="52">
        <v>76</v>
      </c>
      <c r="B19" t="s" s="53">
        <f>VLOOKUP($A19,'Questions'!$A$2:$X$333,2,0)</f>
        <v>77</v>
      </c>
      <c r="C19" t="s" s="113">
        <f>VLOOKUP($A19,'START HERE'!$A$23:$F$36,3,0)&amp;""</f>
        <v>605</v>
      </c>
      <c r="D19" t="s" s="64">
        <f>VLOOKUP($A19,'START HERE'!$A$23:$F$36,4,0)&amp;""</f>
      </c>
      <c r="E19" t="s" s="145">
        <f>IF($C19="Yes",VLOOKUP($A19,'Questions'!$A$2:$X$333,17,0)&amp;"",IF($C19="No",VLOOKUP($A19,'Questions'!$A$2:$X$333,16,0)&amp;"",VLOOKUP($A19,'Questions'!$A$2:$X$333,15,0)&amp;""))</f>
        <v>807</v>
      </c>
      <c r="F19" t="s" s="146">
        <f>VLOOKUP($A19,'START HERE'!$A$23:$F$36,6,0)&amp;""</f>
      </c>
      <c r="G19" s="26"/>
      <c r="H19" s="27"/>
      <c r="I19" s="27"/>
      <c r="J19" s="27"/>
      <c r="K19" s="27"/>
      <c r="L19" s="28"/>
      <c r="M19" s="29"/>
    </row>
    <row r="20" ht="50.25" customHeight="1">
      <c r="A20" t="s" s="52">
        <v>79</v>
      </c>
      <c r="B20" t="s" s="53">
        <f>VLOOKUP($A20,'Questions'!$A$2:$X$333,2,0)</f>
        <v>80</v>
      </c>
      <c r="C20" t="s" s="113">
        <f>VLOOKUP($A20,'START HERE'!$A$23:$F$36,3,0)&amp;""</f>
        <v>605</v>
      </c>
      <c r="D20" t="s" s="64">
        <f>VLOOKUP($A20,'START HERE'!$A$23:$F$36,4,0)&amp;""</f>
      </c>
      <c r="E20" t="s" s="145">
        <f>IF($C20="Yes",VLOOKUP($A20,'Questions'!$A$2:$X$333,17,0)&amp;"",IF($C20="No",VLOOKUP($A20,'Questions'!$A$2:$X$333,16,0)&amp;"",VLOOKUP($A20,'Questions'!$A$2:$X$333,15,0)&amp;""))</f>
        <v>808</v>
      </c>
      <c r="F20" t="s" s="146">
        <f>VLOOKUP($A20,'START HERE'!$A$23:$F$36,6,0)&amp;""</f>
      </c>
      <c r="G20" s="26"/>
      <c r="H20" s="27"/>
      <c r="I20" s="27"/>
      <c r="J20" s="27"/>
      <c r="K20" s="27"/>
      <c r="L20" s="28"/>
      <c r="M20" s="29"/>
    </row>
    <row r="21" ht="56.25" customHeight="1">
      <c r="A21" t="s" s="52">
        <v>82</v>
      </c>
      <c r="B21" t="s" s="53">
        <f>VLOOKUP($A21,'Questions'!$A$2:$X$333,2,0)</f>
        <v>83</v>
      </c>
      <c r="C21" t="s" s="113">
        <f>VLOOKUP($A21,'START HERE'!$A$23:$F$36,3,0)&amp;""</f>
        <v>605</v>
      </c>
      <c r="D21" t="s" s="64">
        <f>VLOOKUP($A21,'START HERE'!$A$23:$F$36,4,0)&amp;""</f>
      </c>
      <c r="E21" t="s" s="145">
        <f>IF($C21="Yes",VLOOKUP($A21,'Questions'!$A$2:$X$333,17,0)&amp;"",IF($C21="No",VLOOKUP($A21,'Questions'!$A$2:$X$333,16,0)&amp;"",VLOOKUP($A21,'Questions'!$A$2:$X$333,15,0)&amp;""))</f>
        <v>809</v>
      </c>
      <c r="F21" t="s" s="146">
        <f>VLOOKUP($A21,'START HERE'!$A$23:$F$36,6,0)&amp;""</f>
      </c>
      <c r="G21" s="26"/>
      <c r="H21" s="27"/>
      <c r="I21" s="27"/>
      <c r="J21" s="27"/>
      <c r="K21" s="27"/>
      <c r="L21" s="28"/>
      <c r="M21" s="29"/>
    </row>
    <row r="22" ht="56.25" customHeight="1">
      <c r="A22" t="s" s="52">
        <v>88</v>
      </c>
      <c r="B22" t="s" s="53">
        <f>VLOOKUP($A22,'Questions'!$A$2:$X$333,2,0)</f>
        <v>89</v>
      </c>
      <c r="C22" t="s" s="113">
        <f>VLOOKUP($A22,'START HERE'!$A$23:$F$36,3,0)&amp;""</f>
        <v>605</v>
      </c>
      <c r="D22" t="s" s="64">
        <f>VLOOKUP($A22,'START HERE'!$A$23:$F$36,4,0)&amp;""</f>
      </c>
      <c r="E22" t="s" s="145">
        <f>IF($C22="Yes",VLOOKUP($A22,'Questions'!$A$2:$X$333,17,0)&amp;"",IF($C22="No",VLOOKUP($A22,'Questions'!$A$2:$X$333,16,0)&amp;"",VLOOKUP($A22,'Questions'!$A$2:$X$333,15,0)&amp;""))</f>
        <v>810</v>
      </c>
      <c r="F22" t="s" s="147">
        <f>VLOOKUP($A22,'START HERE'!$A$23:$F$36,6,0)&amp;""</f>
      </c>
      <c r="G22" t="s" s="148">
        <v>64</v>
      </c>
      <c r="H22" s="27"/>
      <c r="I22" s="27"/>
      <c r="J22" s="27"/>
      <c r="K22" s="27"/>
      <c r="L22" s="28"/>
      <c r="M22" s="29"/>
    </row>
    <row r="23" ht="37.35" customHeight="1">
      <c r="A23" t="s" s="30">
        <f>VLOOKUP(LEFT($A24,4),'Auto Responses'!$N$4:$O$38,2,0)&amp;""</f>
        <v>811</v>
      </c>
      <c r="B23" s="31"/>
      <c r="C23" t="s" s="59">
        <v>41</v>
      </c>
      <c r="D23" t="s" s="59">
        <v>42</v>
      </c>
      <c r="E23" t="s" s="60">
        <v>43</v>
      </c>
      <c r="F23" t="s" s="135">
        <v>44</v>
      </c>
      <c r="G23" s="26"/>
      <c r="H23" s="27"/>
      <c r="I23" s="27"/>
      <c r="J23" s="27"/>
      <c r="K23" s="27"/>
      <c r="L23" s="28"/>
      <c r="M23" s="29"/>
    </row>
    <row r="24" ht="29.25" customHeight="1">
      <c r="A24" t="s" s="52">
        <v>812</v>
      </c>
      <c r="B24" t="s" s="53">
        <f>VLOOKUP($A24,'Questions'!$A$2:$X$333,2,0)</f>
        <v>813</v>
      </c>
      <c r="C24" s="115"/>
      <c r="D24" s="100"/>
      <c r="E24" t="s" s="145">
        <f>IF($C24="Yes",VLOOKUP($A24,'Questions'!$A$2:$X$333,17,0)&amp;"",IF($C24="No",VLOOKUP($A24,'Questions'!$A$2:$X$333,16,0)&amp;"",VLOOKUP($A24,'Questions'!$A$2:$X$333,15,0)&amp;""))</f>
      </c>
      <c r="F24" t="s" s="146">
        <f>VLOOKUP($A24,'Privacy Analyst Evaluation'!$A$46:$F$120,6,0)&amp;""</f>
      </c>
      <c r="G24" s="26"/>
      <c r="H24" s="27"/>
      <c r="I24" s="27"/>
      <c r="J24" s="27"/>
      <c r="K24" s="27"/>
      <c r="L24" s="28"/>
      <c r="M24" s="29"/>
    </row>
    <row r="25" ht="27" customHeight="1">
      <c r="A25" t="s" s="52">
        <v>814</v>
      </c>
      <c r="B25" t="s" s="53">
        <f>VLOOKUP($A25,'Questions'!$A$2:$X$333,2,0)</f>
        <v>815</v>
      </c>
      <c r="C25" s="115"/>
      <c r="D25" s="100"/>
      <c r="E25" t="s" s="145">
        <f>IF($C25="Yes",VLOOKUP($A25,'Questions'!$A$2:$X$333,17,0)&amp;"",IF($C25="No",VLOOKUP($A25,'Questions'!$A$2:$X$333,16,0)&amp;"",VLOOKUP($A25,'Questions'!$A$2:$X$333,15,0)&amp;""))</f>
      </c>
      <c r="F25" t="s" s="146">
        <f>VLOOKUP($A25,'Privacy Analyst Evaluation'!$A$46:$F$120,6,0)&amp;""</f>
      </c>
      <c r="G25" s="26"/>
      <c r="H25" s="27"/>
      <c r="I25" s="27"/>
      <c r="J25" s="27"/>
      <c r="K25" s="27"/>
      <c r="L25" s="28"/>
      <c r="M25" s="29"/>
    </row>
    <row r="26" ht="35.25" customHeight="1">
      <c r="A26" t="s" s="52">
        <v>816</v>
      </c>
      <c r="B26" t="s" s="53">
        <f>VLOOKUP($A26,'Questions'!$A$2:$X$333,2,0)</f>
        <v>817</v>
      </c>
      <c r="C26" s="115"/>
      <c r="D26" s="100"/>
      <c r="E26" t="s" s="145">
        <f>IF($C26="Yes",VLOOKUP($A26,'Questions'!$A$2:$X$333,17,0)&amp;"",IF($C26="No",VLOOKUP($A26,'Questions'!$A$2:$X$333,16,0)&amp;"",VLOOKUP($A26,'Questions'!$A$2:$X$333,15,0)&amp;""))</f>
      </c>
      <c r="F26" t="s" s="146">
        <f>VLOOKUP($A26,'Privacy Analyst Evaluation'!$A$46:$F$120,6,0)&amp;""</f>
      </c>
      <c r="G26" s="26"/>
      <c r="H26" s="27"/>
      <c r="I26" s="27"/>
      <c r="J26" s="27"/>
      <c r="K26" s="27"/>
      <c r="L26" s="28"/>
      <c r="M26" s="29"/>
    </row>
    <row r="27" ht="39" customHeight="1">
      <c r="A27" t="s" s="52">
        <v>818</v>
      </c>
      <c r="B27" t="s" s="53">
        <f>VLOOKUP($A27,'Questions'!$A$2:$X$333,2,0)</f>
        <v>819</v>
      </c>
      <c r="C27" s="115"/>
      <c r="D27" s="100"/>
      <c r="E27" t="s" s="145">
        <f>IF($C27="Yes",VLOOKUP($A27,'Questions'!$A$2:$X$333,17,0)&amp;"",IF($C27="No",VLOOKUP($A27,'Questions'!$A$2:$X$333,16,0)&amp;"",VLOOKUP($A27,'Questions'!$A$2:$X$333,15,0)&amp;""))</f>
      </c>
      <c r="F27" t="s" s="146">
        <f>VLOOKUP($A27,'Privacy Analyst Evaluation'!$A$46:$F$120,6,0)&amp;""</f>
      </c>
      <c r="G27" s="26"/>
      <c r="H27" s="27"/>
      <c r="I27" s="27"/>
      <c r="J27" s="27"/>
      <c r="K27" s="27"/>
      <c r="L27" s="28"/>
      <c r="M27" s="29"/>
    </row>
    <row r="28" ht="27.75" customHeight="1">
      <c r="A28" t="s" s="52">
        <v>820</v>
      </c>
      <c r="B28" t="s" s="53">
        <f>VLOOKUP($A28,'Questions'!$A$2:$X$333,2,0)</f>
        <v>821</v>
      </c>
      <c r="C28" s="123"/>
      <c r="D28" s="124"/>
      <c r="E28" t="s" s="145">
        <f>IF($C28="Yes",VLOOKUP($A28,'Questions'!$A$2:$X$333,17,0)&amp;"",IF($C28="No",VLOOKUP($A28,'Questions'!$A$2:$X$333,16,0)&amp;"",VLOOKUP($A28,'Questions'!$A$2:$X$333,15,0)&amp;""))</f>
      </c>
      <c r="F28" t="s" s="147">
        <f>VLOOKUP($A28,'Privacy Analyst Evaluation'!$A$46:$F$120,6,0)&amp;""</f>
      </c>
      <c r="G28" t="s" s="148">
        <v>64</v>
      </c>
      <c r="H28" s="27"/>
      <c r="I28" s="27"/>
      <c r="J28" s="27"/>
      <c r="K28" s="27"/>
      <c r="L28" s="28"/>
      <c r="M28" s="29"/>
    </row>
    <row r="29" ht="37.35" customHeight="1">
      <c r="A29" t="s" s="30">
        <f>VLOOKUP(LEFT($A30,4),'Auto Responses'!$N$4:$O$38,2,0)&amp;""</f>
        <v>822</v>
      </c>
      <c r="B29" s="31"/>
      <c r="C29" t="s" s="59">
        <v>41</v>
      </c>
      <c r="D29" t="s" s="59">
        <v>42</v>
      </c>
      <c r="E29" t="s" s="60">
        <v>43</v>
      </c>
      <c r="F29" t="s" s="135">
        <v>44</v>
      </c>
      <c r="G29" s="26"/>
      <c r="H29" s="27"/>
      <c r="I29" s="27"/>
      <c r="J29" s="27"/>
      <c r="K29" s="27"/>
      <c r="L29" s="28"/>
      <c r="M29" s="29"/>
    </row>
    <row r="30" ht="78" customHeight="1">
      <c r="A30" t="s" s="52">
        <v>823</v>
      </c>
      <c r="B30" t="s" s="53">
        <f>VLOOKUP($A30,'Questions'!$A$2:$X$333,2,0)</f>
        <v>824</v>
      </c>
      <c r="C30" s="115"/>
      <c r="D30" s="100"/>
      <c r="E30" t="s" s="145">
        <f>IF($C30="Yes",VLOOKUP($A30,'Questions'!$A$2:$X$333,17,0)&amp;"",IF($C30="No",VLOOKUP($A30,'Questions'!$A$2:$X$333,16,0)&amp;"",VLOOKUP($A30,'Questions'!$A$2:$X$333,15,0)&amp;""))</f>
      </c>
      <c r="F30" t="s" s="146">
        <f>VLOOKUP($A30,'Privacy Analyst Evaluation'!$A$46:$F$120,6,0)&amp;""</f>
      </c>
      <c r="G30" s="26"/>
      <c r="H30" s="27"/>
      <c r="I30" s="27"/>
      <c r="J30" s="27"/>
      <c r="K30" s="27"/>
      <c r="L30" s="28"/>
      <c r="M30" s="29"/>
    </row>
    <row r="31" ht="60.75" customHeight="1">
      <c r="A31" t="s" s="52">
        <v>825</v>
      </c>
      <c r="B31" t="s" s="53">
        <f>VLOOKUP($A31,'Questions'!$A$2:$X$333,2,0)</f>
        <v>826</v>
      </c>
      <c r="C31" s="123"/>
      <c r="D31" s="124"/>
      <c r="E31" t="s" s="145">
        <f>IF($C31="Yes",VLOOKUP($A31,'Questions'!$A$2:$X$333,17,0)&amp;"",IF($C31="No",VLOOKUP($A31,'Questions'!$A$2:$X$333,16,0)&amp;"",VLOOKUP($A31,'Questions'!$A$2:$X$333,15,0)&amp;""))</f>
        <v>827</v>
      </c>
      <c r="F31" t="s" s="146">
        <f>VLOOKUP($A31,'Privacy Analyst Evaluation'!$A$46:$F$120,6,0)&amp;""</f>
      </c>
      <c r="G31" s="26"/>
      <c r="H31" s="27"/>
      <c r="I31" s="27"/>
      <c r="J31" s="27"/>
      <c r="K31" s="27"/>
      <c r="L31" s="28"/>
      <c r="M31" s="29"/>
    </row>
    <row r="32" ht="42.75" customHeight="1">
      <c r="A32" t="s" s="52">
        <v>828</v>
      </c>
      <c r="B32" t="s" s="53">
        <f>VLOOKUP($A32,'Questions'!$A$2:$X$333,2,0)</f>
        <v>829</v>
      </c>
      <c r="C32" s="115"/>
      <c r="D32" s="100"/>
      <c r="E32" t="s" s="145">
        <f>IF($C32="Yes",VLOOKUP($A32,'Questions'!$A$2:$X$333,17,0)&amp;"",IF($C32="No",VLOOKUP($A32,'Questions'!$A$2:$X$333,16,0)&amp;"",VLOOKUP($A32,'Questions'!$A$2:$X$333,15,0)&amp;""))</f>
      </c>
      <c r="F32" t="s" s="146">
        <f>VLOOKUP($A32,'Privacy Analyst Evaluation'!$A$46:$F$120,6,0)&amp;""</f>
      </c>
      <c r="G32" s="26"/>
      <c r="H32" s="27"/>
      <c r="I32" s="27"/>
      <c r="J32" s="27"/>
      <c r="K32" s="27"/>
      <c r="L32" s="28"/>
      <c r="M32" s="29"/>
    </row>
    <row r="33" ht="43.5" customHeight="1">
      <c r="A33" t="s" s="52">
        <v>830</v>
      </c>
      <c r="B33" t="s" s="53">
        <f>VLOOKUP($A33,'Questions'!$A$2:$X$333,2,0)</f>
        <v>831</v>
      </c>
      <c r="C33" s="115"/>
      <c r="D33" s="100"/>
      <c r="E33" t="s" s="145">
        <f>IF($C33="Yes",VLOOKUP($A33,'Questions'!$A$2:$X$333,17,0)&amp;"",IF($C33="No",VLOOKUP($A33,'Questions'!$A$2:$X$333,16,0)&amp;"",VLOOKUP($A33,'Questions'!$A$2:$X$333,15,0)&amp;""))</f>
        <v>832</v>
      </c>
      <c r="F33" t="s" s="147">
        <f>VLOOKUP($A33,'Privacy Analyst Evaluation'!$A$46:$F$120,6,0)&amp;""</f>
      </c>
      <c r="G33" t="s" s="148">
        <v>64</v>
      </c>
      <c r="H33" s="27"/>
      <c r="I33" s="27"/>
      <c r="J33" s="27"/>
      <c r="K33" s="27"/>
      <c r="L33" s="28"/>
      <c r="M33" s="29"/>
    </row>
    <row r="34" ht="37.35" customHeight="1">
      <c r="A34" t="s" s="30">
        <f>VLOOKUP(LEFT($A35,4),'Auto Responses'!$N$4:$O$38,2,0)&amp;""</f>
        <v>833</v>
      </c>
      <c r="B34" s="31"/>
      <c r="C34" t="s" s="59">
        <v>41</v>
      </c>
      <c r="D34" t="s" s="59">
        <v>42</v>
      </c>
      <c r="E34" t="s" s="60">
        <v>43</v>
      </c>
      <c r="F34" t="s" s="135">
        <v>44</v>
      </c>
      <c r="G34" s="26"/>
      <c r="H34" s="27"/>
      <c r="I34" s="27"/>
      <c r="J34" s="27"/>
      <c r="K34" s="27"/>
      <c r="L34" s="28"/>
      <c r="M34" s="29"/>
    </row>
    <row r="35" ht="99.75" customHeight="1">
      <c r="A35" t="s" s="52">
        <v>834</v>
      </c>
      <c r="B35" t="s" s="53">
        <f>VLOOKUP($A35,'Questions'!$A$2:$X$333,2,0)</f>
        <v>835</v>
      </c>
      <c r="C35" s="115"/>
      <c r="D35" s="100"/>
      <c r="E35" t="s" s="145">
        <f>IF($C35="Yes",VLOOKUP($A35,'Questions'!$A$2:$X$333,17,0)&amp;"",IF($C35="No",VLOOKUP($A35,'Questions'!$A$2:$X$333,16,0)&amp;"",IF($C35="N/A",VLOOKUP($A35,'Questions'!$A$2:$X$333,18,0)&amp;"",VLOOKUP($A35,'Questions'!$A$2:$X$333,15,0)&amp;"")))</f>
        <v>836</v>
      </c>
      <c r="F35" t="s" s="146">
        <f>VLOOKUP($A35,'Privacy Analyst Evaluation'!$A$46:$F$120,6,0)&amp;""</f>
      </c>
      <c r="G35" s="26"/>
      <c r="H35" s="27"/>
      <c r="I35" s="27"/>
      <c r="J35" s="27"/>
      <c r="K35" s="27"/>
      <c r="L35" s="28"/>
      <c r="M35" s="29"/>
    </row>
    <row r="36" ht="36.75" customHeight="1">
      <c r="A36" t="s" s="52">
        <v>837</v>
      </c>
      <c r="B36" t="s" s="53">
        <f>VLOOKUP($A36,'Questions'!$A$2:$X$333,2,0)</f>
        <v>838</v>
      </c>
      <c r="C36" s="115"/>
      <c r="D36" s="100"/>
      <c r="E36" t="s" s="145">
        <f>IF($C36="Yes",VLOOKUP($A36,'Questions'!$A$2:$X$333,17,0)&amp;"",IF($C36="No",VLOOKUP($A36,'Questions'!$A$2:$X$333,16,0)&amp;"",VLOOKUP($A36,'Questions'!$A$2:$X$333,15,0)&amp;""))</f>
      </c>
      <c r="F36" t="s" s="146">
        <f>VLOOKUP($A36,'Privacy Analyst Evaluation'!$A$46:$F$120,6,0)&amp;""</f>
      </c>
      <c r="G36" s="26"/>
      <c r="H36" s="27"/>
      <c r="I36" s="27"/>
      <c r="J36" s="27"/>
      <c r="K36" s="27"/>
      <c r="L36" s="28"/>
      <c r="M36" s="29"/>
    </row>
    <row r="37" ht="40.5" customHeight="1">
      <c r="A37" t="s" s="52">
        <v>839</v>
      </c>
      <c r="B37" t="s" s="53">
        <f>VLOOKUP($A37,'Questions'!$A$2:$X$333,2,0)</f>
        <v>840</v>
      </c>
      <c r="C37" s="115"/>
      <c r="D37" s="100"/>
      <c r="E37" t="s" s="145">
        <f>IF($C37="Yes",VLOOKUP($A37,'Questions'!$A$2:$X$333,17,0)&amp;"",IF($C37="No",VLOOKUP($A37,'Questions'!$A$2:$X$333,16,0)&amp;"",VLOOKUP($A37,'Questions'!$A$2:$X$333,15,0)&amp;""))</f>
      </c>
      <c r="F37" t="s" s="147">
        <f>VLOOKUP($A37,'Privacy Analyst Evaluation'!$A$46:$F$120,6,0)&amp;""</f>
      </c>
      <c r="G37" t="s" s="148">
        <v>64</v>
      </c>
      <c r="H37" s="27"/>
      <c r="I37" s="27"/>
      <c r="J37" s="27"/>
      <c r="K37" s="27"/>
      <c r="L37" s="28"/>
      <c r="M37" s="29"/>
    </row>
    <row r="38" ht="37.35" customHeight="1">
      <c r="A38" t="s" s="30">
        <f>VLOOKUP(LEFT($A39,4),'Auto Responses'!$N$4:$O$38,2,0)&amp;""</f>
        <v>841</v>
      </c>
      <c r="B38" s="31"/>
      <c r="C38" t="s" s="59">
        <v>41</v>
      </c>
      <c r="D38" t="s" s="59">
        <v>42</v>
      </c>
      <c r="E38" t="s" s="60">
        <v>43</v>
      </c>
      <c r="F38" t="s" s="135">
        <v>44</v>
      </c>
      <c r="G38" s="26"/>
      <c r="H38" s="27"/>
      <c r="I38" s="27"/>
      <c r="J38" s="27"/>
      <c r="K38" s="27"/>
      <c r="L38" s="28"/>
      <c r="M38" s="29"/>
    </row>
    <row r="39" ht="42.75" customHeight="1">
      <c r="A39" t="s" s="52">
        <v>842</v>
      </c>
      <c r="B39" t="s" s="53">
        <f>VLOOKUP($A39,'Questions'!$A$2:$X$333,2,0)</f>
        <v>843</v>
      </c>
      <c r="C39" s="115"/>
      <c r="D39" s="100"/>
      <c r="E39" t="s" s="145">
        <f>IF($C39="Yes",VLOOKUP($A39,'Questions'!$A$2:$X$333,17,0)&amp;"",IF($C39="No",VLOOKUP($A39,'Questions'!$A$2:$X$333,16,0)&amp;"",VLOOKUP($A39,'Questions'!$A$2:$X$333,15,0)&amp;""))</f>
      </c>
      <c r="F39" t="s" s="146">
        <f>VLOOKUP($A39,'Privacy Analyst Evaluation'!$A$46:$F$120,6,0)&amp;""</f>
      </c>
      <c r="G39" s="26"/>
      <c r="H39" s="27"/>
      <c r="I39" s="27"/>
      <c r="J39" s="27"/>
      <c r="K39" s="27"/>
      <c r="L39" s="28"/>
      <c r="M39" s="29"/>
    </row>
    <row r="40" ht="60.75" customHeight="1">
      <c r="A40" t="s" s="52">
        <v>844</v>
      </c>
      <c r="B40" t="s" s="53">
        <f>VLOOKUP($A40,'Questions'!$A$2:$X$333,2,0)</f>
        <v>845</v>
      </c>
      <c r="C40" s="115"/>
      <c r="D40" s="100"/>
      <c r="E40" t="s" s="145">
        <f>IF($C40="Yes",VLOOKUP($A40,'Questions'!$A$2:$X$333,17,0)&amp;"",IF($C40="No",VLOOKUP($A40,'Questions'!$A$2:$X$333,16,0)&amp;"",VLOOKUP($A40,'Questions'!$A$2:$X$333,15,0)&amp;""))</f>
      </c>
      <c r="F40" t="s" s="147">
        <f>VLOOKUP($A40,'Privacy Analyst Evaluation'!$A$46:$F$120,6,0)&amp;""</f>
      </c>
      <c r="G40" t="s" s="148">
        <v>64</v>
      </c>
      <c r="H40" s="27"/>
      <c r="I40" s="27"/>
      <c r="J40" s="27"/>
      <c r="K40" s="27"/>
      <c r="L40" s="28"/>
      <c r="M40" s="29"/>
    </row>
    <row r="41" ht="37.35" customHeight="1">
      <c r="A41" t="s" s="30">
        <f>VLOOKUP(LEFT($A42,4),'Auto Responses'!$N$4:$O$38,2,0)&amp;""</f>
        <v>846</v>
      </c>
      <c r="B41" s="31"/>
      <c r="C41" t="s" s="59">
        <v>41</v>
      </c>
      <c r="D41" t="s" s="59">
        <v>42</v>
      </c>
      <c r="E41" t="s" s="60">
        <v>43</v>
      </c>
      <c r="F41" t="s" s="135">
        <v>44</v>
      </c>
      <c r="G41" s="26"/>
      <c r="H41" s="27"/>
      <c r="I41" s="27"/>
      <c r="J41" s="27"/>
      <c r="K41" s="27"/>
      <c r="L41" s="28"/>
      <c r="M41" s="29"/>
    </row>
    <row r="42" ht="42.75" customHeight="1">
      <c r="A42" t="s" s="52">
        <v>847</v>
      </c>
      <c r="B42" t="s" s="53">
        <f>VLOOKUP($A42,'Questions'!$A$2:$X$333,2,0)</f>
        <v>848</v>
      </c>
      <c r="C42" s="115"/>
      <c r="D42" s="100"/>
      <c r="E42" t="s" s="145">
        <f>IF($C42="Yes",VLOOKUP($A42,'Questions'!$A$2:$X$333,17,0)&amp;"",IF($C42="No",VLOOKUP($A42,'Questions'!$A$2:$X$333,16,0)&amp;"",VLOOKUP($A42,'Questions'!$A$2:$X$333,15,0)&amp;""))</f>
      </c>
      <c r="F42" t="s" s="146">
        <f>VLOOKUP($A42,'Privacy Analyst Evaluation'!$A$46:$F$120,6,0)&amp;""</f>
      </c>
      <c r="G42" s="26"/>
      <c r="H42" s="27"/>
      <c r="I42" s="27"/>
      <c r="J42" s="27"/>
      <c r="K42" s="27"/>
      <c r="L42" s="28"/>
      <c r="M42" s="29"/>
    </row>
    <row r="43" ht="46.5" customHeight="1">
      <c r="A43" t="s" s="52">
        <v>849</v>
      </c>
      <c r="B43" t="s" s="53">
        <f>VLOOKUP($A43,'Questions'!$A$2:$X$333,2,0)</f>
        <v>850</v>
      </c>
      <c r="C43" s="115"/>
      <c r="D43" s="100"/>
      <c r="E43" t="s" s="145">
        <f>IF($C43="Yes",VLOOKUP($A43,'Questions'!$A$2:$X$333,17,0)&amp;"",IF($C43="No",VLOOKUP($A43,'Questions'!$A$2:$X$333,16,0)&amp;"",VLOOKUP($A43,'Questions'!$A$2:$X$333,15,0)&amp;""))</f>
      </c>
      <c r="F43" t="s" s="147">
        <f>VLOOKUP($A43,'Privacy Analyst Evaluation'!$A$46:$F$120,6,0)&amp;""</f>
      </c>
      <c r="G43" t="s" s="148">
        <v>64</v>
      </c>
      <c r="H43" s="27"/>
      <c r="I43" s="27"/>
      <c r="J43" s="27"/>
      <c r="K43" s="27"/>
      <c r="L43" s="28"/>
      <c r="M43" s="29"/>
    </row>
    <row r="44" ht="37.35" customHeight="1">
      <c r="A44" t="s" s="30">
        <f>VLOOKUP(LEFT($A45,4),'Auto Responses'!$N$4:$O$38,2,0)&amp;""</f>
        <v>851</v>
      </c>
      <c r="B44" s="31"/>
      <c r="C44" t="s" s="59">
        <v>41</v>
      </c>
      <c r="D44" t="s" s="59">
        <v>42</v>
      </c>
      <c r="E44" t="s" s="60">
        <v>43</v>
      </c>
      <c r="F44" t="s" s="135">
        <v>44</v>
      </c>
      <c r="G44" s="26"/>
      <c r="H44" s="27"/>
      <c r="I44" s="27"/>
      <c r="J44" s="27"/>
      <c r="K44" s="27"/>
      <c r="L44" s="28"/>
      <c r="M44" s="29"/>
    </row>
    <row r="45" ht="42.75" customHeight="1">
      <c r="A45" t="s" s="52">
        <v>852</v>
      </c>
      <c r="B45" t="s" s="53">
        <f>VLOOKUP($A45,'Questions'!$A$2:$X$333,2,0)</f>
        <v>853</v>
      </c>
      <c r="C45" s="115"/>
      <c r="D45" s="100"/>
      <c r="E45" t="s" s="145">
        <f>IF($C45="Yes",VLOOKUP($A45,'Questions'!$A$2:$X$333,17,0)&amp;"",IF($C45="No",VLOOKUP($A45,'Questions'!$A$2:$X$333,16,0)&amp;"",VLOOKUP($A45,'Questions'!$A$2:$X$333,15,0)&amp;""))</f>
      </c>
      <c r="F45" t="s" s="146">
        <f>VLOOKUP($A45,'Privacy Analyst Evaluation'!$A$46:$F$120,6,0)&amp;""</f>
      </c>
      <c r="G45" s="26"/>
      <c r="H45" s="27"/>
      <c r="I45" s="27"/>
      <c r="J45" s="27"/>
      <c r="K45" s="27"/>
      <c r="L45" s="28"/>
      <c r="M45" s="29"/>
    </row>
    <row r="46" ht="28.5" customHeight="1">
      <c r="A46" t="s" s="52">
        <v>854</v>
      </c>
      <c r="B46" t="s" s="53">
        <f>VLOOKUP($A46,'Questions'!$A$2:$X$333,2,0)</f>
        <v>855</v>
      </c>
      <c r="C46" s="115"/>
      <c r="D46" s="100"/>
      <c r="E46" t="s" s="145">
        <f>IF($C46="Yes",VLOOKUP($A46,'Questions'!$A$2:$X$333,17,0)&amp;"",IF($C46="No",VLOOKUP($A46,'Questions'!$A$2:$X$333,16,0)&amp;"",VLOOKUP($A46,'Questions'!$A$2:$X$333,15,0)&amp;""))</f>
      </c>
      <c r="F46" t="s" s="146">
        <f>VLOOKUP($A46,'Privacy Analyst Evaluation'!$A$46:$F$120,6,0)&amp;""</f>
      </c>
      <c r="G46" s="26"/>
      <c r="H46" s="27"/>
      <c r="I46" s="27"/>
      <c r="J46" s="27"/>
      <c r="K46" s="27"/>
      <c r="L46" s="28"/>
      <c r="M46" s="29"/>
    </row>
    <row r="47" ht="60" customHeight="1">
      <c r="A47" t="s" s="52">
        <v>856</v>
      </c>
      <c r="B47" t="s" s="53">
        <f>VLOOKUP($A47,'Questions'!$A$2:$X$333,2,0)</f>
        <v>857</v>
      </c>
      <c r="C47" s="115"/>
      <c r="D47" s="100"/>
      <c r="E47" t="s" s="145">
        <f>IF($C47="Yes",VLOOKUP($A47,'Questions'!$A$2:$X$333,17,0)&amp;"",IF($C47="No",VLOOKUP($A47,'Questions'!$A$2:$X$333,16,0)&amp;"",VLOOKUP($A47,'Questions'!$A$2:$X$333,15,0)&amp;""))</f>
      </c>
      <c r="F47" t="s" s="146">
        <f>VLOOKUP($A47,'Privacy Analyst Evaluation'!$A$46:$F$120,6,0)&amp;""</f>
      </c>
      <c r="G47" s="26"/>
      <c r="H47" s="27"/>
      <c r="I47" s="27"/>
      <c r="J47" s="27"/>
      <c r="K47" s="27"/>
      <c r="L47" s="28"/>
      <c r="M47" s="29"/>
    </row>
    <row r="48" ht="36" customHeight="1">
      <c r="A48" t="s" s="52">
        <v>858</v>
      </c>
      <c r="B48" t="s" s="53">
        <f>VLOOKUP($A48,'Questions'!$A$2:$X$333,2,0)</f>
        <v>859</v>
      </c>
      <c r="C48" s="115"/>
      <c r="D48" s="100"/>
      <c r="E48" t="s" s="145">
        <f>IF($C48="Yes",VLOOKUP($A48,'Questions'!$A$2:$X$333,17,0)&amp;"",IF($C48="No",VLOOKUP($A48,'Questions'!$A$2:$X$333,16,0)&amp;"",VLOOKUP($A48,'Questions'!$A$2:$X$333,15,0)&amp;""))</f>
      </c>
      <c r="F48" t="s" s="146">
        <f>VLOOKUP($A48,'Privacy Analyst Evaluation'!$A$46:$F$120,6,0)&amp;""</f>
      </c>
      <c r="G48" s="26"/>
      <c r="H48" s="27"/>
      <c r="I48" s="27"/>
      <c r="J48" s="27"/>
      <c r="K48" s="27"/>
      <c r="L48" s="28"/>
      <c r="M48" s="29"/>
    </row>
    <row r="49" ht="32.25" customHeight="1">
      <c r="A49" t="s" s="52">
        <v>860</v>
      </c>
      <c r="B49" t="s" s="53">
        <f>VLOOKUP($A49,'Questions'!$A$2:$X$333,2,0)</f>
        <v>861</v>
      </c>
      <c r="C49" s="115"/>
      <c r="D49" s="100"/>
      <c r="E49" t="s" s="145">
        <f>IF($C49="Yes",VLOOKUP($A49,'Questions'!$A$2:$X$333,17,0)&amp;"",IF($C49="No",VLOOKUP($A49,'Questions'!$A$2:$X$333,16,0)&amp;"",VLOOKUP($A49,'Questions'!$A$2:$X$333,15,0)&amp;""))</f>
      </c>
      <c r="F49" t="s" s="146">
        <f>VLOOKUP($A49,'Privacy Analyst Evaluation'!$A$46:$F$120,6,0)&amp;""</f>
      </c>
      <c r="G49" s="26"/>
      <c r="H49" s="27"/>
      <c r="I49" s="27"/>
      <c r="J49" s="27"/>
      <c r="K49" s="27"/>
      <c r="L49" s="28"/>
      <c r="M49" s="29"/>
    </row>
    <row r="50" ht="49.5" customHeight="1">
      <c r="A50" t="s" s="52">
        <v>862</v>
      </c>
      <c r="B50" t="s" s="53">
        <f>VLOOKUP($A50,'Questions'!$A$2:$X$333,2,0)</f>
        <v>863</v>
      </c>
      <c r="C50" s="115"/>
      <c r="D50" s="100"/>
      <c r="E50" t="s" s="145">
        <f>IF($C50="Yes",VLOOKUP($A50,'Questions'!$A$2:$X$333,17,0)&amp;"",IF($C50="No",VLOOKUP($A50,'Questions'!$A$2:$X$333,16,0)&amp;"",VLOOKUP($A50,'Questions'!$A$2:$X$333,15,0)&amp;""))</f>
      </c>
      <c r="F50" t="s" s="146">
        <f>VLOOKUP($A50,'Privacy Analyst Evaluation'!$A$46:$F$120,6,0)&amp;""</f>
      </c>
      <c r="G50" s="26"/>
      <c r="H50" s="27"/>
      <c r="I50" s="27"/>
      <c r="J50" s="27"/>
      <c r="K50" s="27"/>
      <c r="L50" s="28"/>
      <c r="M50" s="29"/>
    </row>
    <row r="51" ht="44.25" customHeight="1">
      <c r="A51" t="s" s="52">
        <v>864</v>
      </c>
      <c r="B51" t="s" s="53">
        <f>VLOOKUP($A51,'Questions'!$A$2:$X$333,2,0)</f>
        <v>865</v>
      </c>
      <c r="C51" s="115"/>
      <c r="D51" s="100"/>
      <c r="E51" t="s" s="145">
        <f>IF($C51="Yes",VLOOKUP($A51,'Questions'!$A$2:$X$333,17,0)&amp;"",IF($C51="No",VLOOKUP($A51,'Questions'!$A$2:$X$333,16,0)&amp;"",VLOOKUP($A51,'Questions'!$A$2:$X$333,15,0)&amp;""))</f>
      </c>
      <c r="F51" t="s" s="146">
        <f>VLOOKUP($A51,'Privacy Analyst Evaluation'!$A$46:$F$120,6,0)&amp;""</f>
      </c>
      <c r="G51" s="26"/>
      <c r="H51" s="27"/>
      <c r="I51" s="27"/>
      <c r="J51" s="27"/>
      <c r="K51" s="27"/>
      <c r="L51" s="28"/>
      <c r="M51" s="29"/>
    </row>
    <row r="52" ht="52.5" customHeight="1">
      <c r="A52" t="s" s="52">
        <v>866</v>
      </c>
      <c r="B52" t="s" s="53">
        <f>VLOOKUP($A52,'Questions'!$A$2:$X$333,2,0)</f>
        <v>867</v>
      </c>
      <c r="C52" s="115"/>
      <c r="D52" s="100"/>
      <c r="E52" t="s" s="145">
        <f>IF($C52="Yes",VLOOKUP($A52,'Questions'!$A$2:$X$333,17,0)&amp;"",IF($C52="No",VLOOKUP($A52,'Questions'!$A$2:$X$333,16,0)&amp;"",VLOOKUP($A52,'Questions'!$A$2:$X$333,15,0)&amp;""))</f>
        <v>868</v>
      </c>
      <c r="F52" t="s" s="147">
        <f>VLOOKUP($A52,'Privacy Analyst Evaluation'!$A$46:$F$120,6,0)&amp;""</f>
      </c>
      <c r="G52" t="s" s="148">
        <v>64</v>
      </c>
      <c r="H52" s="27"/>
      <c r="I52" s="27"/>
      <c r="J52" s="27"/>
      <c r="K52" s="27"/>
      <c r="L52" s="28"/>
      <c r="M52" s="29"/>
    </row>
    <row r="53" ht="37.35" customHeight="1">
      <c r="A53" t="s" s="30">
        <f>VLOOKUP(LEFT($A54,4),'Auto Responses'!$N$4:$O$38,2,0)&amp;""</f>
        <v>869</v>
      </c>
      <c r="B53" s="31"/>
      <c r="C53" t="s" s="59">
        <v>41</v>
      </c>
      <c r="D53" t="s" s="59">
        <v>42</v>
      </c>
      <c r="E53" t="s" s="60">
        <v>43</v>
      </c>
      <c r="F53" t="s" s="135">
        <v>44</v>
      </c>
      <c r="G53" s="26"/>
      <c r="H53" s="27"/>
      <c r="I53" s="27"/>
      <c r="J53" s="27"/>
      <c r="K53" s="27"/>
      <c r="L53" s="28"/>
      <c r="M53" s="29"/>
    </row>
    <row r="54" ht="26.25" customHeight="1">
      <c r="A54" t="s" s="52">
        <v>870</v>
      </c>
      <c r="B54" t="s" s="53">
        <f>VLOOKUP($A54,'Questions'!$A$2:$X$333,2,0)</f>
        <v>871</v>
      </c>
      <c r="C54" s="115"/>
      <c r="D54" s="100"/>
      <c r="E54" t="s" s="145">
        <f>IF($C54="Yes",VLOOKUP($A54,'Questions'!$A$2:$X$333,17,0)&amp;"",IF($C54="No",VLOOKUP($A54,'Questions'!$A$2:$X$333,16,0)&amp;"",VLOOKUP($A54,'Questions'!$A$2:$X$333,15,0)&amp;""))</f>
      </c>
      <c r="F54" t="s" s="146">
        <f>VLOOKUP($A54,'Privacy Analyst Evaluation'!$A$46:$F$120,6,0)&amp;""</f>
      </c>
      <c r="G54" s="26"/>
      <c r="H54" s="27"/>
      <c r="I54" s="27"/>
      <c r="J54" s="27"/>
      <c r="K54" s="27"/>
      <c r="L54" s="28"/>
      <c r="M54" s="29"/>
    </row>
    <row r="55" ht="40.5" customHeight="1">
      <c r="A55" t="s" s="52">
        <v>872</v>
      </c>
      <c r="B55" t="s" s="53">
        <f>VLOOKUP($A55,'Questions'!$A$2:$X$333,2,0)</f>
        <v>873</v>
      </c>
      <c r="C55" s="115"/>
      <c r="D55" s="100"/>
      <c r="E55" t="s" s="145">
        <f>IF($C55="Yes",VLOOKUP($A55,'Questions'!$A$2:$X$333,17,0)&amp;"",IF($C55="No",VLOOKUP($A55,'Questions'!$A$2:$X$333,16,0)&amp;"",VLOOKUP($A55,'Questions'!$A$2:$X$333,15,0)&amp;""))</f>
      </c>
      <c r="F55" t="s" s="146">
        <f>VLOOKUP($A55,'Privacy Analyst Evaluation'!$A$46:$F$120,6,0)&amp;""</f>
      </c>
      <c r="G55" s="26"/>
      <c r="H55" s="27"/>
      <c r="I55" s="27"/>
      <c r="J55" s="27"/>
      <c r="K55" s="27"/>
      <c r="L55" s="28"/>
      <c r="M55" s="29"/>
    </row>
    <row r="56" ht="33" customHeight="1">
      <c r="A56" t="s" s="52">
        <v>874</v>
      </c>
      <c r="B56" t="s" s="53">
        <f>VLOOKUP($A56,'Questions'!$A$2:$X$333,2,0)</f>
        <v>230</v>
      </c>
      <c r="C56" s="115"/>
      <c r="D56" s="100"/>
      <c r="E56" t="s" s="145">
        <f>IF($C56="Yes",VLOOKUP($A56,'Questions'!$A$2:$X$333,17,0)&amp;"",IF($C56="No",VLOOKUP($A56,'Questions'!$A$2:$X$333,16,0)&amp;"",VLOOKUP($A56,'Questions'!$A$2:$X$333,15,0)&amp;""))</f>
      </c>
      <c r="F56" t="s" s="146">
        <f>VLOOKUP($A56,'Privacy Analyst Evaluation'!$A$46:$F$120,6,0)&amp;""</f>
      </c>
      <c r="G56" s="26"/>
      <c r="H56" s="27"/>
      <c r="I56" s="27"/>
      <c r="J56" s="27"/>
      <c r="K56" s="27"/>
      <c r="L56" s="28"/>
      <c r="M56" s="29"/>
    </row>
    <row r="57" ht="39.75" customHeight="1">
      <c r="A57" t="s" s="52">
        <v>875</v>
      </c>
      <c r="B57" t="s" s="53">
        <f>VLOOKUP($A57,'Questions'!$A$2:$X$333,2,0)</f>
        <v>876</v>
      </c>
      <c r="C57" s="115"/>
      <c r="D57" s="100"/>
      <c r="E57" t="s" s="145">
        <f>IF($C57="Yes",VLOOKUP($A57,'Questions'!$A$2:$X$333,17,0)&amp;"",IF($C57="No",VLOOKUP($A57,'Questions'!$A$2:$X$333,16,0)&amp;"",VLOOKUP($A57,'Questions'!$A$2:$X$333,15,0)&amp;""))</f>
      </c>
      <c r="F57" t="s" s="146">
        <f>VLOOKUP($A57,'Privacy Analyst Evaluation'!$A$46:$F$120,6,0)&amp;""</f>
      </c>
      <c r="G57" s="26"/>
      <c r="H57" s="27"/>
      <c r="I57" s="27"/>
      <c r="J57" s="27"/>
      <c r="K57" s="27"/>
      <c r="L57" s="28"/>
      <c r="M57" s="29"/>
    </row>
    <row r="58" ht="38.25" customHeight="1">
      <c r="A58" t="s" s="52">
        <v>877</v>
      </c>
      <c r="B58" t="s" s="53">
        <f>VLOOKUP($A58,'Questions'!$A$2:$X$333,2,0)</f>
        <v>878</v>
      </c>
      <c r="C58" s="115"/>
      <c r="D58" s="100"/>
      <c r="E58" t="s" s="145">
        <f>IF($C58="Yes",VLOOKUP($A58,'Questions'!$A$2:$X$333,17,0)&amp;"",IF($C58="No",VLOOKUP($A58,'Questions'!$A$2:$X$333,16,0)&amp;"",VLOOKUP($A58,'Questions'!$A$2:$X$333,15,0)&amp;""))</f>
        <v>879</v>
      </c>
      <c r="F58" t="s" s="146">
        <f>VLOOKUP($A58,'Privacy Analyst Evaluation'!$A$46:$F$120,6,0)&amp;""</f>
      </c>
      <c r="G58" s="26"/>
      <c r="H58" s="27"/>
      <c r="I58" s="27"/>
      <c r="J58" s="27"/>
      <c r="K58" s="27"/>
      <c r="L58" s="28"/>
      <c r="M58" s="29"/>
    </row>
    <row r="59" ht="29.25" customHeight="1">
      <c r="A59" t="s" s="52">
        <v>880</v>
      </c>
      <c r="B59" t="s" s="53">
        <f>VLOOKUP($A59,'Questions'!$A$2:$X$333,2,0)</f>
        <v>881</v>
      </c>
      <c r="C59" s="115"/>
      <c r="D59" s="100"/>
      <c r="E59" t="s" s="145">
        <f>IF($C59="Yes",VLOOKUP($A59,'Questions'!$A$2:$X$333,17,0)&amp;"",IF($C59="No",VLOOKUP($A59,'Questions'!$A$2:$X$333,16,0)&amp;"",VLOOKUP($A59,'Questions'!$A$2:$X$333,15,0)&amp;""))</f>
      </c>
      <c r="F59" t="s" s="146">
        <f>VLOOKUP($A59,'Privacy Analyst Evaluation'!$A$46:$F$120,6,0)&amp;""</f>
      </c>
      <c r="G59" s="26"/>
      <c r="H59" s="27"/>
      <c r="I59" s="27"/>
      <c r="J59" s="27"/>
      <c r="K59" s="27"/>
      <c r="L59" s="28"/>
      <c r="M59" s="29"/>
    </row>
    <row r="60" ht="29.25" customHeight="1">
      <c r="A60" t="s" s="52">
        <v>882</v>
      </c>
      <c r="B60" t="s" s="53">
        <f>VLOOKUP($A60,'Questions'!$A$2:$X$333,2,0)</f>
        <v>883</v>
      </c>
      <c r="C60" s="115"/>
      <c r="D60" s="100"/>
      <c r="E60" t="s" s="145">
        <f>IF($C60="Yes",VLOOKUP($A60,'Questions'!$A$2:$X$333,17,0)&amp;"",IF($C60="No",VLOOKUP($A60,'Questions'!$A$2:$X$333,16,0)&amp;"",VLOOKUP($A60,'Questions'!$A$2:$X$333,15,0)&amp;""))</f>
      </c>
      <c r="F60" t="s" s="146">
        <f>VLOOKUP($A60,'Privacy Analyst Evaluation'!$A$46:$F$120,6,0)&amp;""</f>
      </c>
      <c r="G60" s="26"/>
      <c r="H60" s="27"/>
      <c r="I60" s="27"/>
      <c r="J60" s="27"/>
      <c r="K60" s="27"/>
      <c r="L60" s="28"/>
      <c r="M60" s="29"/>
    </row>
    <row r="61" ht="39.75" customHeight="1">
      <c r="A61" t="s" s="52">
        <v>884</v>
      </c>
      <c r="B61" t="s" s="53">
        <f>VLOOKUP($A61,'Questions'!$A$2:$X$333,2,0)</f>
        <v>885</v>
      </c>
      <c r="C61" s="115"/>
      <c r="D61" s="100"/>
      <c r="E61" t="s" s="145">
        <f>IF($C61="Yes",VLOOKUP($A61,'Questions'!$A$2:$X$333,17,0)&amp;"",IF($C61="No",VLOOKUP($A61,'Questions'!$A$2:$X$333,16,0)&amp;"",IF($C61="N/A",VLOOKUP($A61,'Questions'!$A$2:$X$333,18,0)&amp;"",VLOOKUP($A61,'Questions'!$A$2:$X$333,15,0)&amp;"")))</f>
      </c>
      <c r="F61" t="s" s="146">
        <f>VLOOKUP($A61,'Privacy Analyst Evaluation'!$A$46:$F$120,6,0)&amp;""</f>
      </c>
      <c r="G61" s="26"/>
      <c r="H61" s="27"/>
      <c r="I61" s="27"/>
      <c r="J61" s="27"/>
      <c r="K61" s="27"/>
      <c r="L61" s="28"/>
      <c r="M61" s="29"/>
    </row>
    <row r="62" ht="39.75" customHeight="1">
      <c r="A62" t="s" s="52">
        <v>886</v>
      </c>
      <c r="B62" t="s" s="53">
        <f>VLOOKUP($A62,'Questions'!$A$2:$X$333,2,0)</f>
        <v>887</v>
      </c>
      <c r="C62" s="115"/>
      <c r="D62" s="100"/>
      <c r="E62" t="s" s="145">
        <f>IF($C62="Yes",VLOOKUP($A62,'Questions'!$A$2:$X$333,17,0)&amp;"",IF($C62="No",VLOOKUP($A62,'Questions'!$A$2:$X$333,16,0)&amp;"",VLOOKUP($A62,'Questions'!$A$2:$X$333,15,0)&amp;""))</f>
      </c>
      <c r="F62" t="s" s="146">
        <f>VLOOKUP($A62,'Privacy Analyst Evaluation'!$A$46:$F$120,6,0)&amp;""</f>
      </c>
      <c r="G62" s="26"/>
      <c r="H62" s="27"/>
      <c r="I62" s="27"/>
      <c r="J62" s="27"/>
      <c r="K62" s="27"/>
      <c r="L62" s="28"/>
      <c r="M62" s="29"/>
    </row>
    <row r="63" ht="54" customHeight="1">
      <c r="A63" t="s" s="52">
        <v>888</v>
      </c>
      <c r="B63" t="s" s="53">
        <f>VLOOKUP($A63,'Questions'!$A$2:$X$333,2,0)</f>
        <v>889</v>
      </c>
      <c r="C63" s="115"/>
      <c r="D63" s="100"/>
      <c r="E63" t="s" s="145">
        <f>IF($C63="Yes",VLOOKUP($A63,'Questions'!$A$2:$X$333,17,0)&amp;"",IF($C63="No",VLOOKUP($A63,'Questions'!$A$2:$X$333,16,0)&amp;"",VLOOKUP($A63,'Questions'!$A$2:$X$333,15,0)&amp;""))</f>
      </c>
      <c r="F63" t="s" s="146">
        <f>VLOOKUP($A63,'Privacy Analyst Evaluation'!$A$46:$F$120,6,0)&amp;""</f>
      </c>
      <c r="G63" s="26"/>
      <c r="H63" s="27"/>
      <c r="I63" s="27"/>
      <c r="J63" s="27"/>
      <c r="K63" s="27"/>
      <c r="L63" s="28"/>
      <c r="M63" s="29"/>
    </row>
    <row r="64" ht="40.5" customHeight="1">
      <c r="A64" t="s" s="52">
        <v>890</v>
      </c>
      <c r="B64" t="s" s="53">
        <f>VLOOKUP($A64,'Questions'!$A$2:$X$333,2,0)</f>
        <v>891</v>
      </c>
      <c r="C64" s="115"/>
      <c r="D64" s="100"/>
      <c r="E64" t="s" s="145">
        <f>IF($C64="Yes",VLOOKUP($A64,'Questions'!$A$2:$X$333,17,0)&amp;"",IF($C64="No",VLOOKUP($A64,'Questions'!$A$2:$X$333,16,0)&amp;"",VLOOKUP($A64,'Questions'!$A$2:$X$333,15,0)&amp;""))</f>
        <v>892</v>
      </c>
      <c r="F64" t="s" s="146">
        <f>VLOOKUP($A64,'Privacy Analyst Evaluation'!$A$46:$F$120,6,0)&amp;""</f>
      </c>
      <c r="G64" s="26"/>
      <c r="H64" s="27"/>
      <c r="I64" s="27"/>
      <c r="J64" s="27"/>
      <c r="K64" s="27"/>
      <c r="L64" s="28"/>
      <c r="M64" s="29"/>
    </row>
    <row r="65" ht="39.75" customHeight="1">
      <c r="A65" t="s" s="52">
        <v>893</v>
      </c>
      <c r="B65" t="s" s="53">
        <f>VLOOKUP($A65,'Questions'!$A$2:$X$333,2,0)</f>
        <v>894</v>
      </c>
      <c r="C65" s="115"/>
      <c r="D65" s="100"/>
      <c r="E65" t="s" s="145">
        <f>IF($C65="Yes",VLOOKUP($A65,'Questions'!$A$2:$X$333,17,0)&amp;"",IF($C65="No",VLOOKUP($A65,'Questions'!$A$2:$X$333,16,0)&amp;"",VLOOKUP($A65,'Questions'!$A$2:$X$333,15,0)&amp;""))</f>
      </c>
      <c r="F65" t="s" s="146">
        <f>VLOOKUP($A65,'Privacy Analyst Evaluation'!$A$46:$F$120,6,0)&amp;""</f>
      </c>
      <c r="G65" s="26"/>
      <c r="H65" s="27"/>
      <c r="I65" s="27"/>
      <c r="J65" s="27"/>
      <c r="K65" s="27"/>
      <c r="L65" s="28"/>
      <c r="M65" s="29"/>
    </row>
    <row r="66" ht="26.25" customHeight="1">
      <c r="A66" t="s" s="52">
        <v>895</v>
      </c>
      <c r="B66" t="s" s="53">
        <f>VLOOKUP($A66,'Questions'!$A$2:$X$333,2,0)</f>
        <v>896</v>
      </c>
      <c r="C66" s="115"/>
      <c r="D66" s="100"/>
      <c r="E66" t="s" s="145">
        <f>IF($C66="Yes",VLOOKUP($A66,'Questions'!$A$2:$X$333,17,0)&amp;"",IF($C66="No",VLOOKUP($A66,'Questions'!$A$2:$X$333,16,0)&amp;"",VLOOKUP($A66,'Questions'!$A$2:$X$333,15,0)&amp;""))</f>
      </c>
      <c r="F66" t="s" s="147">
        <f>VLOOKUP($A66,'Privacy Analyst Evaluation'!$A$46:$F$120,6,0)&amp;""</f>
      </c>
      <c r="G66" t="s" s="148">
        <v>64</v>
      </c>
      <c r="H66" s="27"/>
      <c r="I66" s="27"/>
      <c r="J66" s="27"/>
      <c r="K66" s="27"/>
      <c r="L66" s="28"/>
      <c r="M66" s="29"/>
    </row>
    <row r="67" ht="37.35" customHeight="1">
      <c r="A67" t="s" s="30">
        <f>VLOOKUP(LEFT($A68,4),'Auto Responses'!$N$4:$O$38,2,0)&amp;""</f>
        <v>897</v>
      </c>
      <c r="B67" s="31"/>
      <c r="C67" t="s" s="59">
        <v>41</v>
      </c>
      <c r="D67" t="s" s="59">
        <v>42</v>
      </c>
      <c r="E67" t="s" s="60">
        <v>43</v>
      </c>
      <c r="F67" t="s" s="135">
        <v>44</v>
      </c>
      <c r="G67" s="26"/>
      <c r="H67" s="27"/>
      <c r="I67" s="27"/>
      <c r="J67" s="27"/>
      <c r="K67" s="27"/>
      <c r="L67" s="28"/>
      <c r="M67" s="29"/>
    </row>
    <row r="68" ht="42.75" customHeight="1">
      <c r="A68" t="s" s="52">
        <v>898</v>
      </c>
      <c r="B68" t="s" s="53">
        <f>VLOOKUP($A68,'Questions'!$A$2:$X$333,2,0)</f>
        <v>899</v>
      </c>
      <c r="C68" s="115"/>
      <c r="D68" s="100"/>
      <c r="E68" t="s" s="145">
        <f>IF($C68="Yes",VLOOKUP($A68,'Questions'!$A$2:$X$333,17,0)&amp;"",IF($C68="No",VLOOKUP($A68,'Questions'!$A$2:$X$333,16,0)&amp;"",VLOOKUP($A68,'Questions'!$A$2:$X$333,15,0)&amp;""))</f>
      </c>
      <c r="F68" t="s" s="146">
        <f>VLOOKUP($A68,'Privacy Analyst Evaluation'!$A$46:$F$120,6,0)&amp;""</f>
      </c>
      <c r="G68" s="26"/>
      <c r="H68" s="27"/>
      <c r="I68" s="27"/>
      <c r="J68" s="27"/>
      <c r="K68" s="27"/>
      <c r="L68" s="28"/>
      <c r="M68" s="29"/>
    </row>
    <row r="69" ht="28.5" customHeight="1">
      <c r="A69" t="s" s="52">
        <v>900</v>
      </c>
      <c r="B69" t="s" s="53">
        <f>VLOOKUP($A69,'Questions'!$A$2:$X$333,2,0)</f>
        <v>901</v>
      </c>
      <c r="C69" s="115"/>
      <c r="D69" s="100"/>
      <c r="E69" t="s" s="145">
        <f>IF($C69="Yes",VLOOKUP($A69,'Questions'!$A$2:$X$333,17,0)&amp;"",IF($C69="No",VLOOKUP($A69,'Questions'!$A$2:$X$333,16,0)&amp;"",VLOOKUP($A69,'Questions'!$A$2:$X$333,15,0)&amp;""))</f>
      </c>
      <c r="F69" t="s" s="146">
        <f>VLOOKUP($A69,'Privacy Analyst Evaluation'!$A$46:$F$120,6,0)&amp;""</f>
      </c>
      <c r="G69" s="26"/>
      <c r="H69" s="27"/>
      <c r="I69" s="27"/>
      <c r="J69" s="27"/>
      <c r="K69" s="27"/>
      <c r="L69" s="28"/>
      <c r="M69" s="29"/>
    </row>
    <row r="70" ht="38.25" customHeight="1">
      <c r="A70" t="s" s="52">
        <v>902</v>
      </c>
      <c r="B70" t="s" s="53">
        <f>VLOOKUP($A70,'Questions'!$A$2:$X$333,2,0)</f>
        <v>903</v>
      </c>
      <c r="C70" s="115"/>
      <c r="D70" s="100"/>
      <c r="E70" t="s" s="145">
        <f>IF($C70="Yes",VLOOKUP($A70,'Questions'!$A$2:$X$333,17,0)&amp;"",IF($C70="No",VLOOKUP($A70,'Questions'!$A$2:$X$333,16,0)&amp;"",VLOOKUP($A70,'Questions'!$A$2:$X$333,15,0)&amp;""))</f>
      </c>
      <c r="F70" t="s" s="146">
        <f>VLOOKUP($A70,'Privacy Analyst Evaluation'!$A$46:$F$120,6,0)&amp;""</f>
      </c>
      <c r="G70" s="26"/>
      <c r="H70" s="27"/>
      <c r="I70" s="27"/>
      <c r="J70" s="27"/>
      <c r="K70" s="27"/>
      <c r="L70" s="28"/>
      <c r="M70" s="29"/>
    </row>
    <row r="71" ht="25.5" customHeight="1">
      <c r="A71" t="s" s="52">
        <v>904</v>
      </c>
      <c r="B71" t="s" s="53">
        <f>VLOOKUP($A71,'Questions'!$A$2:$X$333,2,0)</f>
        <v>905</v>
      </c>
      <c r="C71" s="115"/>
      <c r="D71" s="100"/>
      <c r="E71" t="s" s="145">
        <f>IF($C71="Yes",VLOOKUP($A71,'Questions'!$A$2:$X$333,17,0)&amp;"",IF($C71="No",VLOOKUP($A71,'Questions'!$A$2:$X$333,16,0)&amp;"",VLOOKUP($A71,'Questions'!$A$2:$X$333,15,0)&amp;""))</f>
      </c>
      <c r="F71" t="s" s="146">
        <f>VLOOKUP($A71,'Privacy Analyst Evaluation'!$A$46:$F$120,6,0)&amp;""</f>
      </c>
      <c r="G71" s="26"/>
      <c r="H71" s="27"/>
      <c r="I71" s="27"/>
      <c r="J71" s="27"/>
      <c r="K71" s="27"/>
      <c r="L71" s="28"/>
      <c r="M71" s="29"/>
    </row>
    <row r="72" ht="43.5" customHeight="1">
      <c r="A72" t="s" s="52">
        <v>906</v>
      </c>
      <c r="B72" t="s" s="53">
        <f>VLOOKUP($A72,'Questions'!$A$2:$X$333,2,0)</f>
        <v>907</v>
      </c>
      <c r="C72" s="115"/>
      <c r="D72" s="100"/>
      <c r="E72" t="s" s="145">
        <f>IF($C72="Yes",VLOOKUP($A72,'Questions'!$A$2:$X$333,17,0)&amp;"",IF($C72="No",VLOOKUP($A72,'Questions'!$A$2:$X$333,16,0)&amp;"",IF($C72="N/A",VLOOKUP($A72,'Questions'!$A$2:$X$333,18,0)&amp;"",VLOOKUP($A72,'Questions'!$A$2:$X$333,15,0)&amp;"")))</f>
      </c>
      <c r="F72" t="s" s="147">
        <f>VLOOKUP($A72,'Privacy Analyst Evaluation'!$A$46:$F$120,6,0)&amp;""</f>
      </c>
      <c r="G72" t="s" s="148">
        <v>64</v>
      </c>
      <c r="H72" s="27"/>
      <c r="I72" s="27"/>
      <c r="J72" s="27"/>
      <c r="K72" s="27"/>
      <c r="L72" s="28"/>
      <c r="M72" s="29"/>
    </row>
    <row r="73" ht="37.35" customHeight="1">
      <c r="A73" t="s" s="30">
        <f>VLOOKUP(LEFT($A74,4),'Auto Responses'!$N$4:$O$38,2,0)&amp;""</f>
        <v>908</v>
      </c>
      <c r="B73" s="31"/>
      <c r="C73" t="s" s="59">
        <v>41</v>
      </c>
      <c r="D73" t="s" s="59">
        <v>42</v>
      </c>
      <c r="E73" t="s" s="60">
        <v>43</v>
      </c>
      <c r="F73" t="s" s="135">
        <v>44</v>
      </c>
      <c r="G73" s="26"/>
      <c r="H73" s="27"/>
      <c r="I73" s="27"/>
      <c r="J73" s="27"/>
      <c r="K73" s="27"/>
      <c r="L73" s="28"/>
      <c r="M73" s="29"/>
    </row>
    <row r="74" ht="39.75" customHeight="1">
      <c r="A74" t="s" s="52">
        <v>909</v>
      </c>
      <c r="B74" t="s" s="53">
        <f>VLOOKUP($A74,'Questions'!$A$2:$X$333,2,0)</f>
        <v>910</v>
      </c>
      <c r="C74" s="115"/>
      <c r="D74" s="100"/>
      <c r="E74" t="s" s="145">
        <f>IF($C74="Yes",VLOOKUP($A74,'Questions'!$A$2:$X$333,17,0)&amp;"",IF($C74="No",VLOOKUP($A74,'Questions'!$A$2:$X$333,16,0)&amp;"",VLOOKUP($A74,'Questions'!$A$2:$X$333,15,0)&amp;""))</f>
      </c>
      <c r="F74" t="s" s="146">
        <f>VLOOKUP($A74,'Privacy Analyst Evaluation'!$A$46:$F$120,6,0)&amp;""</f>
      </c>
      <c r="G74" s="26"/>
      <c r="H74" s="27"/>
      <c r="I74" s="27"/>
      <c r="J74" s="27"/>
      <c r="K74" s="27"/>
      <c r="L74" s="28"/>
      <c r="M74" s="29"/>
    </row>
    <row r="75" ht="54.75" customHeight="1">
      <c r="A75" t="s" s="52">
        <v>911</v>
      </c>
      <c r="B75" t="s" s="53">
        <f>VLOOKUP($A75,'Questions'!$A$2:$X$333,2,0)</f>
        <v>912</v>
      </c>
      <c r="C75" s="115"/>
      <c r="D75" s="100"/>
      <c r="E75" t="s" s="145">
        <f>IF($C75="Yes",VLOOKUP($A75,'Questions'!$A$2:$X$333,17,0)&amp;"",IF($C75="No",VLOOKUP($A75,'Questions'!$A$2:$X$333,16,0)&amp;"",VLOOKUP($A75,'Questions'!$A$2:$X$333,15,0)&amp;""))</f>
      </c>
      <c r="F75" t="s" s="146">
        <f>VLOOKUP($A75,'Privacy Analyst Evaluation'!$A$46:$F$120,6,0)&amp;""</f>
      </c>
      <c r="G75" s="26"/>
      <c r="H75" s="27"/>
      <c r="I75" s="27"/>
      <c r="J75" s="27"/>
      <c r="K75" s="27"/>
      <c r="L75" s="28"/>
      <c r="M75" s="29"/>
    </row>
    <row r="76" ht="54" customHeight="1">
      <c r="A76" t="s" s="52">
        <v>913</v>
      </c>
      <c r="B76" t="s" s="53">
        <f>VLOOKUP($A76,'Questions'!$A$2:$X$333,2,0)</f>
        <v>914</v>
      </c>
      <c r="C76" s="115"/>
      <c r="D76" s="100"/>
      <c r="E76" t="s" s="145">
        <f>IF($C76="Yes",VLOOKUP($A76,'Questions'!$A$2:$X$333,17,0)&amp;"",IF($C76="No",VLOOKUP($A76,'Questions'!$A$2:$X$333,16,0)&amp;"",IF($C76="N/A",VLOOKUP($A76,'Questions'!$A$2:$X$333,18,0)&amp;"",VLOOKUP($A76,'Questions'!$A$2:$X$333,15,0)&amp;"")))</f>
      </c>
      <c r="F76" t="s" s="146">
        <f>VLOOKUP($A76,'Privacy Analyst Evaluation'!$A$46:$F$120,6,0)&amp;""</f>
      </c>
      <c r="G76" s="26"/>
      <c r="H76" s="27"/>
      <c r="I76" s="27"/>
      <c r="J76" s="27"/>
      <c r="K76" s="27"/>
      <c r="L76" s="28"/>
      <c r="M76" s="29"/>
    </row>
    <row r="77" ht="57" customHeight="1">
      <c r="A77" t="s" s="52">
        <v>915</v>
      </c>
      <c r="B77" t="s" s="53">
        <f>VLOOKUP($A77,'Questions'!$A$2:$X$333,2,0)</f>
        <v>916</v>
      </c>
      <c r="C77" s="115"/>
      <c r="D77" s="100"/>
      <c r="E77" t="s" s="145">
        <f>IF($C77="Yes",VLOOKUP($A77,'Questions'!$A$2:$X$333,17,0)&amp;"",IF($C77="No",VLOOKUP($A77,'Questions'!$A$2:$X$333,16,0)&amp;"",IF($C77="N/A",VLOOKUP($A77,'Questions'!$A$2:$X$333,18,0)&amp;"",VLOOKUP($A77,'Questions'!$A$2:$X$333,15,0)&amp;"")))</f>
      </c>
      <c r="F77" t="s" s="146">
        <f>VLOOKUP($A77,'Privacy Analyst Evaluation'!$A$46:$F$120,6,0)&amp;""</f>
      </c>
      <c r="G77" s="26"/>
      <c r="H77" s="27"/>
      <c r="I77" s="27"/>
      <c r="J77" s="27"/>
      <c r="K77" s="27"/>
      <c r="L77" s="28"/>
      <c r="M77" s="29"/>
    </row>
    <row r="78" ht="36" customHeight="1">
      <c r="A78" t="s" s="52">
        <v>917</v>
      </c>
      <c r="B78" t="s" s="53">
        <f>VLOOKUP($A78,'Questions'!$A$2:$X$333,2,0)</f>
        <v>918</v>
      </c>
      <c r="C78" s="115"/>
      <c r="D78" s="100"/>
      <c r="E78" t="s" s="145">
        <f>IF($C78="Yes",VLOOKUP($A78,'Questions'!$A$2:$X$333,17,0)&amp;"",IF($C78="No",VLOOKUP($A78,'Questions'!$A$2:$X$333,16,0)&amp;"",IF($C78="N/A",VLOOKUP($A78,'Questions'!$A$2:$X$333,18,0)&amp;"",VLOOKUP($A78,'Questions'!$A$2:$X$333,15,0)&amp;"")))</f>
      </c>
      <c r="F78" t="s" s="146">
        <f>VLOOKUP($A78,'Privacy Analyst Evaluation'!$A$46:$F$120,6,0)&amp;""</f>
      </c>
      <c r="G78" s="26"/>
      <c r="H78" s="27"/>
      <c r="I78" s="27"/>
      <c r="J78" s="27"/>
      <c r="K78" s="27"/>
      <c r="L78" s="28"/>
      <c r="M78" s="29"/>
    </row>
    <row r="79" ht="57.75" customHeight="1">
      <c r="A79" t="s" s="52">
        <v>919</v>
      </c>
      <c r="B79" t="s" s="53">
        <f>VLOOKUP($A79,'Questions'!$A$2:$X$333,2,0)</f>
        <v>920</v>
      </c>
      <c r="C79" s="115"/>
      <c r="D79" s="100"/>
      <c r="E79" t="s" s="145">
        <f>IF($C79="Yes",VLOOKUP($A79,'Questions'!$A$2:$X$333,17,0)&amp;"",IF($C79="No",VLOOKUP($A79,'Questions'!$A$2:$X$333,16,0)&amp;"",IF($C79="N/A",VLOOKUP($A79,'Questions'!$A$2:$X$333,18,0)&amp;"",VLOOKUP($A79,'Questions'!$A$2:$X$333,15,0)&amp;"")))</f>
      </c>
      <c r="F79" t="s" s="146">
        <f>VLOOKUP($A79,'Privacy Analyst Evaluation'!$A$46:$F$120,6,0)&amp;""</f>
      </c>
      <c r="G79" s="26"/>
      <c r="H79" s="27"/>
      <c r="I79" s="27"/>
      <c r="J79" s="27"/>
      <c r="K79" s="27"/>
      <c r="L79" s="28"/>
      <c r="M79" s="29"/>
    </row>
    <row r="80" ht="44.25" customHeight="1">
      <c r="A80" t="s" s="52">
        <v>921</v>
      </c>
      <c r="B80" t="s" s="53">
        <f>VLOOKUP($A80,'Questions'!$A$2:$X$333,2,0)</f>
        <v>922</v>
      </c>
      <c r="C80" s="115"/>
      <c r="D80" s="100"/>
      <c r="E80" t="s" s="145">
        <f>IF($C80="Yes",VLOOKUP($A80,'Questions'!$A$2:$X$333,17,0)&amp;"",IF($C80="No",VLOOKUP($A80,'Questions'!$A$2:$X$333,16,0)&amp;"",IF($C80="N/A",VLOOKUP($A80,'Questions'!$A$2:$X$333,18,0)&amp;"",VLOOKUP($A80,'Questions'!$A$2:$X$333,15,0)&amp;"")))</f>
      </c>
      <c r="F80" t="s" s="146">
        <f>VLOOKUP($A80,'Privacy Analyst Evaluation'!$A$46:$F$120,6,0)&amp;""</f>
      </c>
      <c r="G80" s="26"/>
      <c r="H80" s="27"/>
      <c r="I80" s="27"/>
      <c r="J80" s="27"/>
      <c r="K80" s="27"/>
      <c r="L80" s="28"/>
      <c r="M80" s="29"/>
    </row>
    <row r="81" ht="70.5" customHeight="1">
      <c r="A81" t="s" s="52">
        <v>923</v>
      </c>
      <c r="B81" t="s" s="53">
        <f>VLOOKUP($A81,'Questions'!$A$2:$X$333,2,0)</f>
        <v>924</v>
      </c>
      <c r="C81" s="115"/>
      <c r="D81" s="100"/>
      <c r="E81" t="s" s="145">
        <f>IF($C81="Yes",VLOOKUP($A81,'Questions'!$A$2:$X$333,17,0)&amp;"",IF($C81="No",VLOOKUP($A81,'Questions'!$A$2:$X$333,16,0)&amp;"",IF($C81="N/A",VLOOKUP($A81,'Questions'!$A$2:$X$333,18,0)&amp;"",VLOOKUP($A81,'Questions'!$A$2:$X$333,15,0)&amp;"")))</f>
      </c>
      <c r="F81" t="s" s="146">
        <f>VLOOKUP($A81,'Privacy Analyst Evaluation'!$A$46:$F$120,6,0)&amp;""</f>
      </c>
      <c r="G81" s="26"/>
      <c r="H81" s="27"/>
      <c r="I81" s="27"/>
      <c r="J81" s="27"/>
      <c r="K81" s="27"/>
      <c r="L81" s="28"/>
      <c r="M81" s="29"/>
    </row>
    <row r="82" ht="40.5" customHeight="1">
      <c r="A82" t="s" s="52">
        <v>925</v>
      </c>
      <c r="B82" t="s" s="53">
        <f>VLOOKUP($A82,'Questions'!$A$2:$X$333,2,0)</f>
        <v>926</v>
      </c>
      <c r="C82" s="115"/>
      <c r="D82" s="100"/>
      <c r="E82" t="s" s="145">
        <f>IF($C82="Yes",VLOOKUP($A82,'Questions'!$A$2:$X$333,17,0)&amp;"",IF($C82="No",VLOOKUP($A82,'Questions'!$A$2:$X$333,16,0)&amp;"",IF($C82="N/A",VLOOKUP($A82,'Questions'!$A$2:$X$333,18,0)&amp;"",VLOOKUP($A82,'Questions'!$A$2:$X$333,15,0)&amp;"")))</f>
      </c>
      <c r="F82" t="s" s="146">
        <f>VLOOKUP($A82,'Privacy Analyst Evaluation'!$A$46:$F$120,6,0)&amp;""</f>
      </c>
      <c r="G82" s="26"/>
      <c r="H82" s="27"/>
      <c r="I82" s="27"/>
      <c r="J82" s="27"/>
      <c r="K82" s="27"/>
      <c r="L82" s="28"/>
      <c r="M82" s="29"/>
    </row>
    <row r="83" ht="49.5" customHeight="1">
      <c r="A83" t="s" s="52">
        <v>927</v>
      </c>
      <c r="B83" t="s" s="53">
        <f>VLOOKUP($A83,'Questions'!$A$2:$X$333,2,0)</f>
        <v>928</v>
      </c>
      <c r="C83" s="115"/>
      <c r="D83" s="100"/>
      <c r="E83" t="s" s="145">
        <f>IF($C83="Yes",VLOOKUP($A83,'Questions'!$A$2:$X$333,17,0)&amp;"",IF($C83="No",VLOOKUP($A83,'Questions'!$A$2:$X$333,16,0)&amp;"",IF($C83="N/A",VLOOKUP($A83,'Questions'!$A$2:$X$333,18,0)&amp;"",VLOOKUP($A83,'Questions'!$A$2:$X$333,15,0)&amp;"")))</f>
      </c>
      <c r="F83" t="s" s="146">
        <f>VLOOKUP($A83,'Privacy Analyst Evaluation'!$A$46:$F$120,6,0)&amp;""</f>
      </c>
      <c r="G83" s="26"/>
      <c r="H83" s="27"/>
      <c r="I83" s="27"/>
      <c r="J83" s="27"/>
      <c r="K83" s="27"/>
      <c r="L83" s="28"/>
      <c r="M83" s="29"/>
    </row>
    <row r="84" ht="46.5" customHeight="1">
      <c r="A84" t="s" s="52">
        <v>929</v>
      </c>
      <c r="B84" t="s" s="53">
        <f>VLOOKUP($A84,'Questions'!$A$2:$X$333,2,0)</f>
        <v>930</v>
      </c>
      <c r="C84" s="115"/>
      <c r="D84" s="100"/>
      <c r="E84" t="s" s="145">
        <f>IF($C84="Yes",VLOOKUP($A84,'Questions'!$A$2:$X$333,17,0)&amp;"",IF($C84="No",VLOOKUP($A84,'Questions'!$A$2:$X$333,16,0)&amp;"",IF($C84="N/A",VLOOKUP($A84,'Questions'!$A$2:$X$333,18,0)&amp;"",VLOOKUP($A84,'Questions'!$A$2:$X$333,15,0)&amp;"")))</f>
      </c>
      <c r="F84" t="s" s="146">
        <f>VLOOKUP($A84,'Privacy Analyst Evaluation'!$A$46:$F$120,6,0)&amp;""</f>
      </c>
      <c r="G84" s="26"/>
      <c r="H84" s="27"/>
      <c r="I84" s="27"/>
      <c r="J84" s="27"/>
      <c r="K84" s="27"/>
      <c r="L84" s="28"/>
      <c r="M84" s="29"/>
    </row>
    <row r="85" ht="45" customHeight="1">
      <c r="A85" t="s" s="52">
        <v>931</v>
      </c>
      <c r="B85" t="s" s="53">
        <f>VLOOKUP($A85,'Questions'!$A$2:$X$333,2,0)</f>
        <v>932</v>
      </c>
      <c r="C85" s="115"/>
      <c r="D85" s="100"/>
      <c r="E85" t="s" s="145">
        <f>IF($C85="Yes",VLOOKUP($A85,'Questions'!$A$2:$X$333,17,0)&amp;"",IF($C85="No",VLOOKUP($A85,'Questions'!$A$2:$X$333,16,0)&amp;"",IF($C85="N/A",VLOOKUP($A85,'Questions'!$A$2:$X$333,18,0)&amp;"",VLOOKUP($A85,'Questions'!$A$2:$X$333,15,0)&amp;"")))</f>
      </c>
      <c r="F85" t="s" s="146">
        <f>VLOOKUP($A85,'Privacy Analyst Evaluation'!$A$46:$F$120,6,0)&amp;""</f>
      </c>
      <c r="G85" s="26"/>
      <c r="H85" s="27"/>
      <c r="I85" s="27"/>
      <c r="J85" s="27"/>
      <c r="K85" s="27"/>
      <c r="L85" s="28"/>
      <c r="M85" s="29"/>
    </row>
    <row r="86" ht="93" customHeight="1">
      <c r="A86" t="s" s="52">
        <v>933</v>
      </c>
      <c r="B86" t="s" s="53">
        <f>VLOOKUP($A86,'Questions'!$A$2:$X$333,2,0)</f>
        <v>934</v>
      </c>
      <c r="C86" s="115"/>
      <c r="D86" s="100"/>
      <c r="E86" t="s" s="145">
        <f>IF($C86="Yes",VLOOKUP($A86,'Questions'!$A$2:$X$333,17,0)&amp;"",IF($C86="No",VLOOKUP($A86,'Questions'!$A$2:$X$333,16,0)&amp;"",IF($C86="N/A",VLOOKUP($A86,'Questions'!$A$2:$X$333,18,0)&amp;"",VLOOKUP($A86,'Questions'!$A$2:$X$333,15,0)&amp;"")))</f>
      </c>
      <c r="F86" t="s" s="146">
        <f>VLOOKUP($A86,'Privacy Analyst Evaluation'!$A$46:$F$120,6,0)&amp;""</f>
      </c>
      <c r="G86" s="26"/>
      <c r="H86" s="27"/>
      <c r="I86" s="27"/>
      <c r="J86" s="27"/>
      <c r="K86" s="27"/>
      <c r="L86" s="28"/>
      <c r="M86" s="29"/>
    </row>
    <row r="87" ht="48" customHeight="1">
      <c r="A87" t="s" s="52">
        <v>935</v>
      </c>
      <c r="B87" t="s" s="53">
        <f>VLOOKUP($A87,'Questions'!$A$2:$X$333,2,0)</f>
        <v>936</v>
      </c>
      <c r="C87" s="115"/>
      <c r="D87" s="100"/>
      <c r="E87" t="s" s="145">
        <f>IF($C87="Yes",VLOOKUP($A87,'Questions'!$A$2:$X$333,17,0)&amp;"",IF($C87="No",VLOOKUP($A87,'Questions'!$A$2:$X$333,16,0)&amp;"",IF($C87="N/A",VLOOKUP($A87,'Questions'!$A$2:$X$333,18,0)&amp;"",VLOOKUP($A87,'Questions'!$A$2:$X$333,15,0)&amp;"")))</f>
      </c>
      <c r="F87" t="s" s="146">
        <f>VLOOKUP($A87,'Privacy Analyst Evaluation'!$A$46:$F$120,6,0)&amp;""</f>
      </c>
      <c r="G87" s="26"/>
      <c r="H87" s="27"/>
      <c r="I87" s="27"/>
      <c r="J87" s="27"/>
      <c r="K87" s="27"/>
      <c r="L87" s="28"/>
      <c r="M87" s="29"/>
    </row>
    <row r="88" ht="36.75" customHeight="1">
      <c r="A88" t="s" s="52">
        <v>937</v>
      </c>
      <c r="B88" t="s" s="53">
        <f>VLOOKUP($A88,'Questions'!$A$2:$X$333,2,0)</f>
        <v>938</v>
      </c>
      <c r="C88" s="115"/>
      <c r="D88" s="100"/>
      <c r="E88" t="s" s="145">
        <f>IF($C88="Yes",VLOOKUP($A88,'Questions'!$A$2:$X$333,17,0)&amp;"",IF($C88="No",VLOOKUP($A88,'Questions'!$A$2:$X$333,16,0)&amp;"",VLOOKUP($A88,'Questions'!$A$2:$X$333,15,0)&amp;""))</f>
      </c>
      <c r="F88" t="s" s="147">
        <f>VLOOKUP($A88,'Privacy Analyst Evaluation'!$A$46:$F$120,6,0)&amp;""</f>
      </c>
      <c r="G88" t="s" s="148">
        <v>64</v>
      </c>
      <c r="H88" s="27"/>
      <c r="I88" s="27"/>
      <c r="J88" s="27"/>
      <c r="K88" s="27"/>
      <c r="L88" s="28"/>
      <c r="M88" s="29"/>
    </row>
    <row r="89" ht="37.35" customHeight="1">
      <c r="A89" t="s" s="30">
        <f>VLOOKUP(LEFT($A90,4),'Auto Responses'!$N$4:$O$38,2,0)&amp;""</f>
        <v>939</v>
      </c>
      <c r="B89" s="31"/>
      <c r="C89" t="s" s="59">
        <v>41</v>
      </c>
      <c r="D89" t="s" s="59">
        <v>42</v>
      </c>
      <c r="E89" t="s" s="60">
        <v>43</v>
      </c>
      <c r="F89" t="s" s="135">
        <v>44</v>
      </c>
      <c r="G89" s="26"/>
      <c r="H89" s="27"/>
      <c r="I89" s="27"/>
      <c r="J89" s="27"/>
      <c r="K89" s="27"/>
      <c r="L89" s="28"/>
      <c r="M89" s="29"/>
    </row>
    <row r="90" ht="15" customHeight="1">
      <c r="A90" t="s" s="52">
        <v>940</v>
      </c>
      <c r="B90" t="s" s="53">
        <f>VLOOKUP($A90,'Questions'!$A$2:$X$333,2,0)</f>
        <v>941</v>
      </c>
      <c r="C90" s="115"/>
      <c r="D90" s="100"/>
      <c r="E90" t="s" s="145">
        <f>IF($C$19="No",'Auto Responses'!$A$6,IF($C90="Yes",VLOOKUP($A90,'Questions'!$A$2:$X$333,17,0)&amp;"",IF($C90="No",VLOOKUP($A90,'Questions'!$A$2:$X$333,16,0)&amp;"",VLOOKUP($A90,'Questions'!$A$2:$X$333,15,0)&amp;"")))</f>
        <v>738</v>
      </c>
      <c r="F90" t="s" s="146">
        <f>VLOOKUP($A90,'Privacy Analyst Evaluation'!$A$46:$F$120,6,0)&amp;""</f>
      </c>
      <c r="G90" s="26"/>
      <c r="H90" s="27"/>
      <c r="I90" s="27"/>
      <c r="J90" s="27"/>
      <c r="K90" s="27"/>
      <c r="L90" s="28"/>
      <c r="M90" s="29"/>
    </row>
    <row r="91" ht="15" customHeight="1">
      <c r="A91" t="s" s="52">
        <v>942</v>
      </c>
      <c r="B91" t="s" s="53">
        <f>VLOOKUP($A91,'Questions'!$A$2:$X$333,2,0)</f>
        <v>943</v>
      </c>
      <c r="C91" s="115"/>
      <c r="D91" s="100"/>
      <c r="E91" t="s" s="145">
        <f>IF($C$19="No",'Auto Responses'!$A$6,IF($C91="Yes",VLOOKUP($A91,'Questions'!$A$2:$X$333,17,0)&amp;"",IF($C91="No",VLOOKUP($A91,'Questions'!$A$2:$X$333,16,0)&amp;"",IF($C91="N/A",VLOOKUP($A91,'Questions'!$A$2:$X$333,18,0)&amp;"",VLOOKUP($A91,'Questions'!$A$2:$X$333,15,0)&amp;""))))</f>
        <v>738</v>
      </c>
      <c r="F91" t="s" s="146">
        <f>VLOOKUP($A91,'Privacy Analyst Evaluation'!$A$46:$F$120,6,0)&amp;""</f>
      </c>
      <c r="G91" s="26"/>
      <c r="H91" s="27"/>
      <c r="I91" s="27"/>
      <c r="J91" s="27"/>
      <c r="K91" s="27"/>
      <c r="L91" s="28"/>
      <c r="M91" s="29"/>
    </row>
    <row r="92" ht="55.5" customHeight="1">
      <c r="A92" t="s" s="52">
        <v>944</v>
      </c>
      <c r="B92" t="s" s="53">
        <f>VLOOKUP($A92,'Questions'!$A$2:$X$333,2,0)</f>
        <v>945</v>
      </c>
      <c r="C92" s="115"/>
      <c r="D92" s="100"/>
      <c r="E92" t="s" s="145">
        <f>IF($C$19="No",'Auto Responses'!$A$6,IF($C92="Yes",VLOOKUP($A92,'Questions'!$A$2:$X$333,17,0)&amp;"",IF($C92="No",VLOOKUP($A92,'Questions'!$A$2:$X$333,16,0)&amp;"",IF($C92="N/A",VLOOKUP($A92,'Questions'!$A$2:$X$333,18,0)&amp;"",VLOOKUP($A92,'Questions'!$A$2:$X$333,15,0)&amp;""))))</f>
        <v>738</v>
      </c>
      <c r="F92" t="s" s="146">
        <f>VLOOKUP($A92,'Privacy Analyst Evaluation'!$A$46:$F$120,6,0)&amp;""</f>
      </c>
      <c r="G92" s="26"/>
      <c r="H92" s="27"/>
      <c r="I92" s="27"/>
      <c r="J92" s="27"/>
      <c r="K92" s="27"/>
      <c r="L92" s="28"/>
      <c r="M92" s="29"/>
    </row>
    <row r="93" ht="32.25" customHeight="1">
      <c r="A93" t="s" s="52">
        <v>946</v>
      </c>
      <c r="B93" t="s" s="53">
        <f>VLOOKUP($A93,'Questions'!$A$2:$X$333,2,0)</f>
        <v>947</v>
      </c>
      <c r="C93" s="115"/>
      <c r="D93" s="100"/>
      <c r="E93" t="s" s="145">
        <f>IF($C$19="No",'Auto Responses'!$A$6,IF($C93="Yes",VLOOKUP($A93,'Questions'!$A$2:$X$333,17,0)&amp;"",IF($C93="No",VLOOKUP($A93,'Questions'!$A$2:$X$333,16,0)&amp;"",VLOOKUP($A93,'Questions'!$A$2:$X$333,15,0)&amp;"")))</f>
        <v>738</v>
      </c>
      <c r="F93" t="s" s="146">
        <f>VLOOKUP($A93,'Privacy Analyst Evaluation'!$A$46:$F$120,6,0)&amp;""</f>
      </c>
      <c r="G93" s="26"/>
      <c r="H93" s="27"/>
      <c r="I93" s="27"/>
      <c r="J93" s="27"/>
      <c r="K93" s="27"/>
      <c r="L93" s="28"/>
      <c r="M93" s="29"/>
    </row>
    <row r="94" ht="32.25" customHeight="1">
      <c r="A94" t="s" s="52">
        <v>948</v>
      </c>
      <c r="B94" t="s" s="53">
        <f>VLOOKUP($A94,'Questions'!$A$2:$X$333,2,0)</f>
        <v>949</v>
      </c>
      <c r="C94" s="115"/>
      <c r="D94" s="100"/>
      <c r="E94" t="s" s="145">
        <f>IF($C$19="No",'Auto Responses'!$A$6,IF($C94="Yes",VLOOKUP($A94,'Questions'!$A$2:$X$333,17,0)&amp;"",IF($C94="No",VLOOKUP($A94,'Questions'!$A$2:$X$333,16,0)&amp;"",IF($C94="N/A",VLOOKUP($A94,'Questions'!$A$2:$X$333,18,0)&amp;"",VLOOKUP($A94,'Questions'!$A$2:$X$333,15,0)&amp;""))))</f>
        <v>738</v>
      </c>
      <c r="F94" t="s" s="146">
        <f>VLOOKUP($A94,'Privacy Analyst Evaluation'!$A$46:$F$120,6,0)&amp;""</f>
      </c>
      <c r="G94" s="26"/>
      <c r="H94" s="27"/>
      <c r="I94" s="27"/>
      <c r="J94" s="27"/>
      <c r="K94" s="27"/>
      <c r="L94" s="28"/>
      <c r="M94" s="29"/>
    </row>
    <row r="95" ht="32.25" customHeight="1">
      <c r="A95" t="s" s="52">
        <v>950</v>
      </c>
      <c r="B95" t="s" s="53">
        <f>VLOOKUP($A95,'Questions'!$A$2:$X$333,2,0)</f>
        <v>951</v>
      </c>
      <c r="C95" s="115"/>
      <c r="D95" s="100"/>
      <c r="E95" t="s" s="145">
        <f>IF($C$19="No",'Auto Responses'!$A$6,IF($C95="Yes",VLOOKUP($A95,'Questions'!$A$2:$X$333,17,0)&amp;"",IF($C95="No",VLOOKUP($A95,'Questions'!$A$2:$X$333,16,0)&amp;"",VLOOKUP($A95,'Questions'!$A$2:$X$333,15,0)&amp;"")))</f>
        <v>738</v>
      </c>
      <c r="F95" t="s" s="146">
        <f>VLOOKUP($A95,'Privacy Analyst Evaluation'!$A$46:$F$120,6,0)&amp;""</f>
      </c>
      <c r="G95" s="26"/>
      <c r="H95" s="27"/>
      <c r="I95" s="27"/>
      <c r="J95" s="27"/>
      <c r="K95" s="27"/>
      <c r="L95" s="28"/>
      <c r="M95" s="29"/>
    </row>
    <row r="96" ht="32.25" customHeight="1">
      <c r="A96" t="s" s="52">
        <v>952</v>
      </c>
      <c r="B96" t="s" s="53">
        <f>VLOOKUP($A96,'Questions'!$A$2:$X$333,2,0)</f>
        <v>953</v>
      </c>
      <c r="C96" s="115"/>
      <c r="D96" s="100"/>
      <c r="E96" t="s" s="145">
        <f>IF($C$19="No",'Auto Responses'!$A$6,IF($C96="Yes",VLOOKUP($A96,'Questions'!$A$2:$X$333,17,0)&amp;"",IF($C96="No",VLOOKUP($A96,'Questions'!$A$2:$X$333,16,0)&amp;"",VLOOKUP($A96,'Questions'!$A$2:$X$333,15,0)&amp;"")))</f>
        <v>738</v>
      </c>
      <c r="F96" t="s" s="146">
        <f>VLOOKUP($A96,'Privacy Analyst Evaluation'!$A$46:$F$120,6,0)&amp;""</f>
      </c>
      <c r="G96" s="26"/>
      <c r="H96" s="27"/>
      <c r="I96" s="27"/>
      <c r="J96" s="27"/>
      <c r="K96" s="27"/>
      <c r="L96" s="28"/>
      <c r="M96" s="29"/>
    </row>
    <row r="97" ht="55.5" customHeight="1">
      <c r="A97" t="s" s="52">
        <v>954</v>
      </c>
      <c r="B97" t="s" s="53">
        <f>VLOOKUP($A97,'Questions'!$A$2:$X$333,2,0)</f>
        <v>955</v>
      </c>
      <c r="C97" s="115"/>
      <c r="D97" s="100"/>
      <c r="E97" t="s" s="145">
        <f>IF($C$19="No",'Auto Responses'!$A$6,IF($C97="Yes",VLOOKUP($A97,'Questions'!$A$2:$X$333,17,0)&amp;"",IF($C97="No",VLOOKUP($A97,'Questions'!$A$2:$X$333,16,0)&amp;"",IF($C97="N/A",VLOOKUP($A97,'Questions'!$A$2:$X$333,18,0)&amp;"",VLOOKUP($A97,'Questions'!$A$2:$X$333,15,0)&amp;""))))</f>
        <v>738</v>
      </c>
      <c r="F97" t="s" s="146">
        <f>VLOOKUP($A97,'Privacy Analyst Evaluation'!$A$46:$F$120,6,0)&amp;""</f>
      </c>
      <c r="G97" t="s" s="148">
        <v>64</v>
      </c>
      <c r="H97" s="27"/>
      <c r="I97" s="27"/>
      <c r="J97" s="27"/>
      <c r="K97" s="27"/>
      <c r="L97" s="28"/>
      <c r="M97" s="29"/>
    </row>
    <row r="98" ht="44.25" customHeight="1">
      <c r="A98" t="s" s="101">
        <v>92</v>
      </c>
      <c r="B98" s="126"/>
      <c r="C98" s="127"/>
      <c r="D98" s="128"/>
      <c r="E98" s="149"/>
      <c r="F98" s="150"/>
      <c r="G98" s="26"/>
      <c r="H98" s="27"/>
      <c r="I98" s="27"/>
      <c r="J98" s="27"/>
      <c r="K98" s="27"/>
      <c r="L98" s="28"/>
      <c r="M98" s="29"/>
    </row>
    <row r="99" ht="15" customHeight="1" hidden="1">
      <c r="A99" s="28"/>
      <c r="B99" s="104"/>
      <c r="C99" s="105"/>
      <c r="D99" s="106"/>
      <c r="E99" s="151"/>
      <c r="F99" s="152"/>
      <c r="G99" s="26"/>
      <c r="H99" s="27"/>
      <c r="I99" s="27"/>
      <c r="J99" s="27"/>
      <c r="K99" s="27"/>
      <c r="L99" s="28"/>
      <c r="M99" s="29"/>
    </row>
    <row r="100" ht="15" customHeight="1" hidden="1">
      <c r="A100" s="116"/>
      <c r="B100" s="105"/>
      <c r="C100" s="106"/>
      <c r="D100" s="107"/>
      <c r="E100" s="153"/>
      <c r="F100" s="152"/>
      <c r="G100" s="26"/>
      <c r="H100" s="27"/>
      <c r="I100" s="27"/>
      <c r="J100" s="27"/>
      <c r="K100" s="118"/>
      <c r="L100" s="28"/>
      <c r="M100" s="29"/>
    </row>
    <row r="101" ht="8" customHeight="1" hidden="1">
      <c r="A101" s="109"/>
      <c r="B101" s="110"/>
      <c r="C101" s="111"/>
      <c r="D101" s="106"/>
      <c r="E101" s="154"/>
      <c r="F101" s="152"/>
      <c r="G101" s="26"/>
      <c r="H101" s="27"/>
      <c r="I101" s="27"/>
      <c r="J101" s="27"/>
      <c r="K101" s="27"/>
      <c r="L101" s="28"/>
      <c r="M101" s="29"/>
    </row>
    <row r="102" ht="8" customHeight="1" hidden="1">
      <c r="A102" s="155"/>
      <c r="B102" s="110"/>
      <c r="C102" s="105"/>
      <c r="D102" s="106"/>
      <c r="E102" s="151"/>
      <c r="F102" s="152"/>
      <c r="G102" s="26"/>
      <c r="H102" s="27"/>
      <c r="I102" s="27"/>
      <c r="J102" s="27"/>
      <c r="K102" s="27"/>
      <c r="L102" s="28"/>
      <c r="M102" s="29"/>
    </row>
    <row r="103" ht="8" customHeight="1" hidden="1">
      <c r="A103" s="155"/>
      <c r="B103" s="110"/>
      <c r="C103" s="105"/>
      <c r="D103" s="106"/>
      <c r="E103" s="151"/>
      <c r="F103" s="152"/>
      <c r="G103" s="26"/>
      <c r="H103" s="27"/>
      <c r="I103" s="27"/>
      <c r="J103" s="27"/>
      <c r="K103" s="27"/>
      <c r="L103" s="28"/>
      <c r="M103" s="29"/>
    </row>
    <row r="104" ht="8" customHeight="1" hidden="1">
      <c r="A104" s="155"/>
      <c r="B104" s="110"/>
      <c r="C104" s="105"/>
      <c r="D104" s="106"/>
      <c r="E104" s="151"/>
      <c r="F104" s="152"/>
      <c r="G104" s="26"/>
      <c r="H104" s="27"/>
      <c r="I104" s="27"/>
      <c r="J104" s="27"/>
      <c r="K104" s="27"/>
      <c r="L104" s="28"/>
      <c r="M104" s="29"/>
    </row>
    <row r="105" ht="8" customHeight="1" hidden="1">
      <c r="A105" s="155"/>
      <c r="B105" s="110"/>
      <c r="C105" s="105"/>
      <c r="D105" s="106"/>
      <c r="E105" s="151"/>
      <c r="F105" s="152"/>
      <c r="G105" s="26"/>
      <c r="H105" s="27"/>
      <c r="I105" s="27"/>
      <c r="J105" s="27"/>
      <c r="K105" s="27"/>
      <c r="L105" s="28"/>
      <c r="M105" s="29"/>
    </row>
    <row r="106" ht="8" customHeight="1" hidden="1">
      <c r="A106" s="155"/>
      <c r="B106" s="110"/>
      <c r="C106" s="105"/>
      <c r="D106" s="106"/>
      <c r="E106" s="151"/>
      <c r="F106" s="152"/>
      <c r="G106" s="26"/>
      <c r="H106" s="27"/>
      <c r="I106" s="27"/>
      <c r="J106" s="27"/>
      <c r="K106" s="27"/>
      <c r="L106" s="28"/>
      <c r="M106" s="29"/>
    </row>
    <row r="107" ht="8" customHeight="1" hidden="1">
      <c r="A107" s="155"/>
      <c r="B107" s="110"/>
      <c r="C107" s="105"/>
      <c r="D107" s="106"/>
      <c r="E107" s="151"/>
      <c r="F107" s="152"/>
      <c r="G107" s="26"/>
      <c r="H107" s="27"/>
      <c r="I107" s="27"/>
      <c r="J107" s="27"/>
      <c r="K107" s="27"/>
      <c r="L107" s="28"/>
      <c r="M107" s="29"/>
    </row>
    <row r="108" ht="8" customHeight="1" hidden="1">
      <c r="A108" s="28"/>
      <c r="B108" s="104"/>
      <c r="C108" s="105"/>
      <c r="D108" s="106"/>
      <c r="E108" s="151"/>
      <c r="F108" s="152"/>
      <c r="G108" s="26"/>
      <c r="H108" s="27"/>
      <c r="I108" s="27"/>
      <c r="J108" s="27"/>
      <c r="K108" s="27"/>
      <c r="L108" s="28"/>
      <c r="M108" s="29"/>
    </row>
    <row r="109" ht="8" customHeight="1" hidden="1">
      <c r="A109" s="28"/>
      <c r="B109" s="104"/>
      <c r="C109" s="105"/>
      <c r="D109" s="106"/>
      <c r="E109" s="151"/>
      <c r="F109" s="152"/>
      <c r="G109" s="26"/>
      <c r="H109" s="27"/>
      <c r="I109" s="27"/>
      <c r="J109" s="27"/>
      <c r="K109" s="27"/>
      <c r="L109" s="28"/>
      <c r="M109" s="29"/>
    </row>
    <row r="110" ht="8" customHeight="1" hidden="1">
      <c r="A110" s="28"/>
      <c r="B110" s="104"/>
      <c r="C110" s="105"/>
      <c r="D110" s="106"/>
      <c r="E110" s="151"/>
      <c r="F110" s="152"/>
      <c r="G110" s="26"/>
      <c r="H110" s="27"/>
      <c r="I110" s="27"/>
      <c r="J110" s="27"/>
      <c r="K110" s="27"/>
      <c r="L110" s="28"/>
      <c r="M110" s="29"/>
    </row>
    <row r="111" ht="8" customHeight="1" hidden="1">
      <c r="A111" s="28"/>
      <c r="B111" s="104"/>
      <c r="C111" s="105"/>
      <c r="D111" s="106"/>
      <c r="E111" s="151"/>
      <c r="F111" s="152"/>
      <c r="G111" s="26"/>
      <c r="H111" s="27"/>
      <c r="I111" s="27"/>
      <c r="J111" s="27"/>
      <c r="K111" s="27"/>
      <c r="L111" s="28"/>
      <c r="M111" s="29"/>
    </row>
    <row r="112" ht="8" customHeight="1" hidden="1">
      <c r="A112" s="28"/>
      <c r="B112" s="104"/>
      <c r="C112" s="105"/>
      <c r="D112" s="106"/>
      <c r="E112" s="151"/>
      <c r="F112" s="152"/>
      <c r="G112" s="26"/>
      <c r="H112" s="27"/>
      <c r="I112" s="27"/>
      <c r="J112" s="27"/>
      <c r="K112" s="27"/>
      <c r="L112" s="28"/>
      <c r="M112" s="29"/>
    </row>
    <row r="113" ht="8" customHeight="1" hidden="1">
      <c r="A113" s="28"/>
      <c r="B113" s="104"/>
      <c r="C113" s="105"/>
      <c r="D113" s="106"/>
      <c r="E113" s="151"/>
      <c r="F113" s="152"/>
      <c r="G113" s="26"/>
      <c r="H113" s="27"/>
      <c r="I113" s="27"/>
      <c r="J113" s="27"/>
      <c r="K113" s="27"/>
      <c r="L113" s="28"/>
      <c r="M113" s="29"/>
    </row>
    <row r="114" ht="8" customHeight="1" hidden="1">
      <c r="A114" s="28"/>
      <c r="B114" s="104"/>
      <c r="C114" s="105"/>
      <c r="D114" s="106"/>
      <c r="E114" s="151"/>
      <c r="F114" s="152"/>
      <c r="G114" s="26"/>
      <c r="H114" s="27"/>
      <c r="I114" s="27"/>
      <c r="J114" s="27"/>
      <c r="K114" s="27"/>
      <c r="L114" s="28"/>
      <c r="M114" s="29"/>
    </row>
    <row r="115" ht="8" customHeight="1" hidden="1">
      <c r="A115" s="28"/>
      <c r="B115" s="104"/>
      <c r="C115" s="105"/>
      <c r="D115" s="106"/>
      <c r="E115" s="151"/>
      <c r="F115" s="152"/>
      <c r="G115" s="26"/>
      <c r="H115" s="27"/>
      <c r="I115" s="27"/>
      <c r="J115" s="27"/>
      <c r="K115" s="27"/>
      <c r="L115" s="28"/>
      <c r="M115" s="29"/>
    </row>
    <row r="116" ht="8" customHeight="1" hidden="1">
      <c r="A116" s="28"/>
      <c r="B116" s="104"/>
      <c r="C116" s="105"/>
      <c r="D116" s="106"/>
      <c r="E116" s="151"/>
      <c r="F116" s="152"/>
      <c r="G116" s="26"/>
      <c r="H116" s="27"/>
      <c r="I116" s="27"/>
      <c r="J116" s="27"/>
      <c r="K116" s="27"/>
      <c r="L116" s="28"/>
      <c r="M116" s="29"/>
    </row>
    <row r="117" ht="8" customHeight="1" hidden="1">
      <c r="A117" s="28"/>
      <c r="B117" s="104"/>
      <c r="C117" s="105"/>
      <c r="D117" s="106"/>
      <c r="E117" s="151"/>
      <c r="F117" s="152"/>
      <c r="G117" s="26"/>
      <c r="H117" s="27"/>
      <c r="I117" s="27"/>
      <c r="J117" s="27"/>
      <c r="K117" s="27"/>
      <c r="L117" s="28"/>
      <c r="M117" s="29"/>
    </row>
    <row r="118" ht="18" customHeight="1">
      <c r="A118" s="89"/>
      <c r="B118" s="84"/>
      <c r="C118" s="85"/>
      <c r="D118" s="86"/>
      <c r="E118" s="156"/>
      <c r="F118" s="157"/>
      <c r="G118" s="139"/>
      <c r="H118" s="88"/>
      <c r="I118" s="88"/>
      <c r="J118" s="88"/>
      <c r="K118" s="88"/>
      <c r="L118" s="89"/>
      <c r="M118" s="90"/>
    </row>
  </sheetData>
  <dataValidations count="2">
    <dataValidation type="list" allowBlank="1" showInputMessage="1" showErrorMessage="1" sqref="C24:C27 C30 C32:C33 C36:C37 C39:C40 C42:C43 C45:C52 C54:C60 C62:C66 C68:C71 C74:C75 C88 C90 C93 C95:C96">
      <formula1>"Yes,No"</formula1>
    </dataValidation>
    <dataValidation type="list" allowBlank="1" showInputMessage="1" showErrorMessage="1" sqref="C35 C61 C72 C76:C87 C91:C92 C94 C97">
      <formula1>"Yes,No,N/A"</formula1>
    </dataValidation>
  </dataValidations>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xl/worksheets/sheet9.xml><?xml version="1.0" encoding="utf-8"?>
<worksheet xmlns:r="http://schemas.openxmlformats.org/officeDocument/2006/relationships" xmlns="http://schemas.openxmlformats.org/spreadsheetml/2006/main">
  <dimension ref="A1:P347"/>
  <sheetViews>
    <sheetView workbookViewId="0" showGridLines="0" defaultGridColor="1"/>
  </sheetViews>
  <sheetFormatPr defaultColWidth="8.625" defaultRowHeight="0" customHeight="1" outlineLevelRow="0" outlineLevelCol="0"/>
  <cols>
    <col min="1" max="1" width="18.875" style="158" customWidth="1"/>
    <col min="2" max="2" width="57.625" style="158" customWidth="1"/>
    <col min="3" max="9" width="19.625" style="158" customWidth="1"/>
    <col min="10" max="10" width="18.875" style="158" customWidth="1"/>
    <col min="11" max="11" width="1" style="158" customWidth="1"/>
    <col min="12" max="12" width="8.5" style="158" customWidth="1"/>
    <col min="13" max="14" hidden="1" width="8.625" style="158" customWidth="1"/>
    <col min="15" max="16" width="8.625" style="158" customWidth="1"/>
    <col min="17" max="16384" width="8.625" style="158" customWidth="1"/>
  </cols>
  <sheetData>
    <row r="1" ht="8" customHeight="1" hidden="1">
      <c r="A1" t="s" s="2">
        <v>956</v>
      </c>
      <c r="B1" s="159"/>
      <c r="C1" s="159"/>
      <c r="D1" s="159"/>
      <c r="E1" s="159"/>
      <c r="F1" s="159"/>
      <c r="G1" s="159"/>
      <c r="H1" s="159"/>
      <c r="I1" s="159"/>
      <c r="J1" s="159"/>
      <c r="K1" s="159"/>
      <c r="L1" s="9"/>
      <c r="M1" s="160"/>
      <c r="N1" s="160"/>
      <c r="O1" s="8"/>
      <c r="P1" s="9"/>
    </row>
    <row r="2" ht="36" customHeight="1">
      <c r="A2" t="s" s="161">
        <v>957</v>
      </c>
      <c r="B2" s="162"/>
      <c r="C2" s="162"/>
      <c r="D2" s="162"/>
      <c r="E2" s="162"/>
      <c r="F2" s="162"/>
      <c r="G2" s="162"/>
      <c r="H2" s="162"/>
      <c r="I2" t="s" s="163">
        <f>'Auto Responses'!$A$36</f>
        <v>2</v>
      </c>
      <c r="J2" s="164"/>
      <c r="K2" s="165"/>
      <c r="L2" s="19"/>
      <c r="M2" s="166"/>
      <c r="N2" s="166"/>
      <c r="O2" s="18"/>
      <c r="P2" s="19"/>
    </row>
    <row r="3" ht="25.5" customHeight="1">
      <c r="A3" s="167"/>
      <c r="B3" s="168"/>
      <c r="C3" s="168"/>
      <c r="D3" s="168"/>
      <c r="E3" s="168"/>
      <c r="F3" s="168"/>
      <c r="G3" s="168"/>
      <c r="H3" s="168"/>
      <c r="I3" s="168"/>
      <c r="J3" s="168"/>
      <c r="K3" s="169"/>
      <c r="L3" s="29"/>
      <c r="M3" s="118"/>
      <c r="N3" s="118"/>
      <c r="O3" s="28"/>
      <c r="P3" s="29"/>
    </row>
    <row r="4" ht="36" customHeight="1">
      <c r="A4" t="s" s="170">
        <v>958</v>
      </c>
      <c r="B4" s="171"/>
      <c r="C4" s="171"/>
      <c r="D4" s="171"/>
      <c r="E4" s="171"/>
      <c r="F4" s="171"/>
      <c r="G4" s="171"/>
      <c r="H4" s="171"/>
      <c r="I4" s="171"/>
      <c r="J4" s="171"/>
      <c r="K4" s="169"/>
      <c r="L4" s="29"/>
      <c r="M4" s="118"/>
      <c r="N4" s="118"/>
      <c r="O4" s="28"/>
      <c r="P4" s="29"/>
    </row>
    <row r="5" ht="19.5" customHeight="1">
      <c r="A5" t="s" s="172">
        <f>HLOOKUP($A$4,'Auto Responses'!$F$2:$F$7,2,0)&amp;""</f>
        <v>959</v>
      </c>
      <c r="B5" s="173"/>
      <c r="C5" s="173"/>
      <c r="D5" s="173"/>
      <c r="E5" s="173"/>
      <c r="F5" s="173"/>
      <c r="G5" s="173"/>
      <c r="H5" s="173"/>
      <c r="I5" s="173"/>
      <c r="J5" s="173"/>
      <c r="K5" s="169"/>
      <c r="L5" s="29"/>
      <c r="M5" s="118"/>
      <c r="N5" s="118"/>
      <c r="O5" s="28"/>
      <c r="P5" s="29"/>
    </row>
    <row r="6" ht="19.5" customHeight="1">
      <c r="A6" t="s" s="172">
        <f>HLOOKUP($A$4,'Auto Responses'!$F$2:$F$7,3,0)&amp;""</f>
        <v>960</v>
      </c>
      <c r="B6" s="173"/>
      <c r="C6" s="173"/>
      <c r="D6" s="173"/>
      <c r="E6" s="173"/>
      <c r="F6" s="173"/>
      <c r="G6" s="173"/>
      <c r="H6" s="173"/>
      <c r="I6" s="173"/>
      <c r="J6" s="173"/>
      <c r="K6" s="169"/>
      <c r="L6" s="29"/>
      <c r="M6" s="118"/>
      <c r="N6" s="118"/>
      <c r="O6" s="28"/>
      <c r="P6" s="29"/>
    </row>
    <row r="7" ht="19.5" customHeight="1">
      <c r="A7" t="s" s="172">
        <f>HLOOKUP($A$4,'Auto Responses'!$F$2:$F$7,4,0)&amp;""</f>
        <v>961</v>
      </c>
      <c r="B7" s="173"/>
      <c r="C7" s="173"/>
      <c r="D7" s="173"/>
      <c r="E7" s="173"/>
      <c r="F7" s="173"/>
      <c r="G7" s="173"/>
      <c r="H7" s="173"/>
      <c r="I7" s="173"/>
      <c r="J7" s="173"/>
      <c r="K7" s="169"/>
      <c r="L7" s="29"/>
      <c r="M7" s="118"/>
      <c r="N7" s="118"/>
      <c r="O7" s="28"/>
      <c r="P7" s="29"/>
    </row>
    <row r="8" ht="19.5" customHeight="1">
      <c r="A8" t="s" s="172">
        <f>HLOOKUP($A$4,'Auto Responses'!$F$2:$F$7,5,0)&amp;""</f>
        <v>962</v>
      </c>
      <c r="B8" s="173"/>
      <c r="C8" s="173"/>
      <c r="D8" s="173"/>
      <c r="E8" s="173"/>
      <c r="F8" s="173"/>
      <c r="G8" s="173"/>
      <c r="H8" s="173"/>
      <c r="I8" s="173"/>
      <c r="J8" s="173"/>
      <c r="K8" s="169"/>
      <c r="L8" s="29"/>
      <c r="M8" s="118"/>
      <c r="N8" s="118"/>
      <c r="O8" s="28"/>
      <c r="P8" s="29"/>
    </row>
    <row r="9" ht="19.5" customHeight="1">
      <c r="A9" t="s" s="172">
        <f>HLOOKUP($A$4,'Auto Responses'!$F$2:$F$7,6,0)&amp;""</f>
        <v>963</v>
      </c>
      <c r="B9" s="173"/>
      <c r="C9" s="173"/>
      <c r="D9" s="173"/>
      <c r="E9" s="173"/>
      <c r="F9" s="173"/>
      <c r="G9" s="173"/>
      <c r="H9" s="173"/>
      <c r="I9" s="173"/>
      <c r="J9" s="173"/>
      <c r="K9" s="169"/>
      <c r="L9" s="29"/>
      <c r="M9" s="118"/>
      <c r="N9" s="118"/>
      <c r="O9" s="28"/>
      <c r="P9" s="29"/>
    </row>
    <row r="10" ht="19.5" customHeight="1">
      <c r="A10" t="s" s="174">
        <f>HLOOKUP($A$4,'Auto Responses'!$F$2:$F$8,7,0)&amp;""</f>
        <v>964</v>
      </c>
      <c r="B10" s="175"/>
      <c r="C10" s="175"/>
      <c r="D10" s="175"/>
      <c r="E10" s="175"/>
      <c r="F10" s="176"/>
      <c r="G10" s="176"/>
      <c r="H10" s="176"/>
      <c r="I10" s="176"/>
      <c r="J10" s="176"/>
      <c r="K10" s="169"/>
      <c r="L10" s="29"/>
      <c r="M10" s="118"/>
      <c r="N10" s="118"/>
      <c r="O10" s="28"/>
      <c r="P10" s="29"/>
    </row>
    <row r="11" ht="25.5" customHeight="1">
      <c r="A11" t="s" s="177">
        <f>'START HERE'!$B$13</f>
        <v>965</v>
      </c>
      <c r="B11" s="178"/>
      <c r="C11" t="s" s="179">
        <f>VLOOKUP($A11,'START HERE'!$B$13:$C$21,2,0)&amp;""</f>
        <v>966</v>
      </c>
      <c r="D11" s="180"/>
      <c r="E11" s="181"/>
      <c r="F11" s="182"/>
      <c r="G11" s="183"/>
      <c r="H11" s="184"/>
      <c r="I11" s="183"/>
      <c r="J11" s="183"/>
      <c r="K11" s="169"/>
      <c r="L11" s="29"/>
      <c r="M11" s="118"/>
      <c r="N11" s="118"/>
      <c r="O11" s="28"/>
      <c r="P11" s="29"/>
    </row>
    <row r="12" ht="25.5" customHeight="1">
      <c r="A12" t="s" s="185">
        <f>'START HERE'!$B$16</f>
        <v>967</v>
      </c>
      <c r="B12" s="186"/>
      <c r="C12" t="s" s="121">
        <f>VLOOKUP($A12,'START HERE'!$B$13:$C$21,2,0)&amp;""</f>
        <v>968</v>
      </c>
      <c r="D12" s="187"/>
      <c r="E12" s="188"/>
      <c r="F12" s="182"/>
      <c r="G12" s="183"/>
      <c r="H12" s="184"/>
      <c r="I12" s="183"/>
      <c r="J12" s="183"/>
      <c r="K12" s="169"/>
      <c r="L12" s="29"/>
      <c r="M12" s="118"/>
      <c r="N12" s="118"/>
      <c r="O12" s="28"/>
      <c r="P12" s="29"/>
    </row>
    <row r="13" ht="25.5" customHeight="1">
      <c r="A13" t="s" s="185">
        <f>'START HERE'!$B$17</f>
        <v>969</v>
      </c>
      <c r="B13" s="186"/>
      <c r="C13" t="s" s="121">
        <f>VLOOKUP($A13,'START HERE'!$B$13:$C$21,2,0)&amp;""</f>
        <v>970</v>
      </c>
      <c r="D13" s="187"/>
      <c r="E13" s="188"/>
      <c r="F13" s="182"/>
      <c r="G13" s="183"/>
      <c r="H13" s="184"/>
      <c r="I13" s="183"/>
      <c r="J13" s="183"/>
      <c r="K13" s="169"/>
      <c r="L13" s="29"/>
      <c r="M13" s="118"/>
      <c r="N13" s="118"/>
      <c r="O13" s="28"/>
      <c r="P13" s="29"/>
    </row>
    <row r="14" ht="25.5" customHeight="1">
      <c r="A14" t="s" s="185">
        <f>'START HERE'!$B$18</f>
        <v>971</v>
      </c>
      <c r="B14" s="186"/>
      <c r="C14" t="s" s="121">
        <f>VLOOKUP($A14,'START HERE'!$B$13:$C$21,2,0)&amp;""</f>
        <v>972</v>
      </c>
      <c r="D14" s="187"/>
      <c r="E14" s="188"/>
      <c r="F14" s="189"/>
      <c r="G14" s="169"/>
      <c r="H14" s="169"/>
      <c r="I14" s="169"/>
      <c r="J14" s="169"/>
      <c r="K14" s="169"/>
      <c r="L14" s="29"/>
      <c r="M14" s="118"/>
      <c r="N14" s="118"/>
      <c r="O14" s="28"/>
      <c r="P14" s="29"/>
    </row>
    <row r="15" ht="25.5" customHeight="1">
      <c r="A15" t="s" s="185">
        <f>'START HERE'!$B$14</f>
        <v>973</v>
      </c>
      <c r="B15" s="186"/>
      <c r="C15" t="s" s="121">
        <f>VLOOKUP($A15,'START HERE'!$B$13:$C$21,2,0)&amp;""</f>
        <v>974</v>
      </c>
      <c r="D15" s="187"/>
      <c r="E15" s="188"/>
      <c r="F15" s="189"/>
      <c r="G15" s="169"/>
      <c r="H15" s="169"/>
      <c r="I15" s="169"/>
      <c r="J15" s="169"/>
      <c r="K15" s="169"/>
      <c r="L15" s="29"/>
      <c r="M15" s="118"/>
      <c r="N15" s="118"/>
      <c r="O15" s="28"/>
      <c r="P15" s="29"/>
    </row>
    <row r="16" ht="25.5" customHeight="1">
      <c r="A16" t="s" s="185">
        <f>'START HERE'!$B$15</f>
        <v>975</v>
      </c>
      <c r="B16" s="186"/>
      <c r="C16" t="s" s="121">
        <f>VLOOKUP($A16,'START HERE'!$B$13:$C$21,2,0)&amp;""</f>
        <v>976</v>
      </c>
      <c r="D16" s="187"/>
      <c r="E16" s="188"/>
      <c r="F16" s="189"/>
      <c r="G16" s="169"/>
      <c r="H16" s="169"/>
      <c r="I16" s="169"/>
      <c r="J16" s="169"/>
      <c r="K16" s="169"/>
      <c r="L16" s="29"/>
      <c r="M16" s="118"/>
      <c r="N16" s="118"/>
      <c r="O16" s="28"/>
      <c r="P16" s="29"/>
    </row>
    <row r="17" ht="25.5" customHeight="1">
      <c r="A17" t="s" s="190">
        <v>977</v>
      </c>
      <c r="B17" s="191"/>
      <c r="C17" s="192">
        <f>'START HERE'!$C$3</f>
      </c>
      <c r="D17" s="193"/>
      <c r="E17" s="194"/>
      <c r="F17" s="189"/>
      <c r="G17" s="169"/>
      <c r="H17" s="169"/>
      <c r="I17" s="169"/>
      <c r="J17" s="169"/>
      <c r="K17" s="169"/>
      <c r="L17" s="29"/>
      <c r="M17" s="118"/>
      <c r="N17" s="118"/>
      <c r="O17" s="28"/>
      <c r="P17" s="29"/>
    </row>
    <row r="18" ht="24.75" customHeight="1">
      <c r="A18" s="195"/>
      <c r="B18" s="196"/>
      <c r="C18" s="197"/>
      <c r="D18" s="197"/>
      <c r="E18" s="196"/>
      <c r="F18" s="183"/>
      <c r="G18" s="183"/>
      <c r="H18" s="184"/>
      <c r="I18" s="184"/>
      <c r="J18" s="184"/>
      <c r="K18" s="169"/>
      <c r="L18" s="29"/>
      <c r="M18" s="118"/>
      <c r="N18" s="118"/>
      <c r="O18" s="28"/>
      <c r="P18" s="29"/>
    </row>
    <row r="19" ht="24" customHeight="1">
      <c r="A19" s="198"/>
      <c r="B19" s="199"/>
      <c r="C19" s="199"/>
      <c r="D19" s="199"/>
      <c r="E19" s="200"/>
      <c r="F19" s="200"/>
      <c r="G19" s="200"/>
      <c r="H19" s="200"/>
      <c r="I19" s="200"/>
      <c r="J19" s="169"/>
      <c r="K19" s="169"/>
      <c r="L19" s="29"/>
      <c r="M19" s="118"/>
      <c r="N19" s="118"/>
      <c r="O19" s="28"/>
      <c r="P19" s="29"/>
    </row>
    <row r="20" ht="30" customHeight="1">
      <c r="A20" t="s" s="201">
        <v>978</v>
      </c>
      <c r="B20" t="s" s="202">
        <v>979</v>
      </c>
      <c r="C20" t="s" s="203">
        <v>980</v>
      </c>
      <c r="D20" t="s" s="203">
        <v>981</v>
      </c>
      <c r="E20" t="s" s="203">
        <v>982</v>
      </c>
      <c r="F20" t="s" s="204">
        <v>983</v>
      </c>
      <c r="G20" t="s" s="205">
        <v>984</v>
      </c>
      <c r="H20" s="206"/>
      <c r="I20" s="207"/>
      <c r="J20" s="208"/>
      <c r="K20" s="169"/>
      <c r="L20" s="29"/>
      <c r="M20" s="118"/>
      <c r="N20" s="118"/>
      <c r="O20" s="28"/>
      <c r="P20" s="29"/>
    </row>
    <row r="21" ht="40.5" customHeight="1">
      <c r="A21" s="209"/>
      <c r="B21" t="s" s="210">
        <f>VLOOKUP($K21,'Auto Responses'!$N$4:$O$38,2,0)&amp;""</f>
        <v>40</v>
      </c>
      <c r="C21" t="b" s="211">
        <v>1</v>
      </c>
      <c r="D21" s="212">
        <f>IF($C21=TRUE,SUMIF('(backend scoring)'!$B$3:$B$333,$K21,'(backend scoring)'!$O$3:$O$333),"")</f>
        <v>30</v>
      </c>
      <c r="E21" s="212">
        <f>IF($C21=TRUE,SUMIF('(backend scoring)'!$B$3:$B$333,$K21,'(backend scoring)'!$P$3:$P$333),"")</f>
        <v>25</v>
      </c>
      <c r="F21" s="213">
        <f>_xlfn.IFERROR($E21/$D21,"N/A")</f>
        <v>0.833333333333333</v>
      </c>
      <c r="G21" t="s" s="214">
        <f>"Jump to "&amp;B21</f>
        <v>985</v>
      </c>
      <c r="H21" s="215"/>
      <c r="I21" s="216"/>
      <c r="J21" s="208"/>
      <c r="K21" t="s" s="217">
        <v>986</v>
      </c>
      <c r="L21" s="29"/>
      <c r="M21" s="118"/>
      <c r="N21" s="118"/>
      <c r="O21" s="28"/>
      <c r="P21" s="29"/>
    </row>
    <row r="22" ht="40.5" customHeight="1">
      <c r="A22" s="209"/>
      <c r="B22" t="s" s="218">
        <f>VLOOKUP($K22,'Auto Responses'!$N$4:$O$38,2,0)&amp;""</f>
        <v>102</v>
      </c>
      <c r="C22" t="b" s="219">
        <v>1</v>
      </c>
      <c r="D22" s="220">
        <f>IF($C22=TRUE,SUMIF('(backend scoring)'!$B$3:$B$333,$K22,'(backend scoring)'!$O$3:$O$333),"")</f>
        <v>90</v>
      </c>
      <c r="E22" s="220">
        <f>IF($C22=TRUE,SUMIF('(backend scoring)'!$B$3:$B$333,$K22,'(backend scoring)'!$P$3:$P$333),"")</f>
        <v>0</v>
      </c>
      <c r="F22" s="221">
        <f>_xlfn.IFERROR($E22/$D22,"N/A")</f>
        <v>0</v>
      </c>
      <c r="G22" t="s" s="222">
        <f>"Jump to "&amp;B22</f>
        <v>987</v>
      </c>
      <c r="H22" s="223"/>
      <c r="I22" s="224"/>
      <c r="J22" s="208"/>
      <c r="K22" t="s" s="217">
        <v>988</v>
      </c>
      <c r="L22" s="29"/>
      <c r="M22" s="118"/>
      <c r="N22" s="118"/>
      <c r="O22" s="28"/>
      <c r="P22" s="29"/>
    </row>
    <row r="23" ht="40.5" customHeight="1">
      <c r="A23" s="209"/>
      <c r="B23" t="s" s="218">
        <f>VLOOKUP($K23,'Auto Responses'!$N$4:$O$38,2,0)&amp;""</f>
        <v>124</v>
      </c>
      <c r="C23" t="b" s="219">
        <v>1</v>
      </c>
      <c r="D23" s="220">
        <f>IF($C23=TRUE,SUMIF('(backend scoring)'!$B$3:$B$333,$K23,'(backend scoring)'!$O$3:$O$333),"")</f>
        <v>90</v>
      </c>
      <c r="E23" s="220">
        <f>IF($C23=TRUE,SUMIF('(backend scoring)'!$B$3:$B$333,$K23,'(backend scoring)'!$P$3:$P$333),"")</f>
        <v>0</v>
      </c>
      <c r="F23" s="221">
        <f>_xlfn.IFERROR($E23/$D23,"N/A")</f>
        <v>0</v>
      </c>
      <c r="G23" t="s" s="222">
        <f>"Jump to "&amp;B23</f>
        <v>989</v>
      </c>
      <c r="H23" s="223"/>
      <c r="I23" s="224"/>
      <c r="J23" s="208"/>
      <c r="K23" t="s" s="217">
        <v>990</v>
      </c>
      <c r="L23" s="29"/>
      <c r="M23" s="118"/>
      <c r="N23" s="118"/>
      <c r="O23" s="28"/>
      <c r="P23" s="29"/>
    </row>
    <row r="24" ht="40.5" customHeight="1">
      <c r="A24" s="209"/>
      <c r="B24" t="s" s="218">
        <f>VLOOKUP($K24,'Auto Responses'!$N$4:$O$38,2,0)&amp;""</f>
        <v>141</v>
      </c>
      <c r="C24" t="b" s="219">
        <v>1</v>
      </c>
      <c r="D24" s="220">
        <f>IF($C24=TRUE,SUMIF('(backend scoring)'!$B$3:$B$333,$K24,'(backend scoring)'!$O$3:$O$333),"")</f>
        <v>110</v>
      </c>
      <c r="E24" s="220">
        <f>IF($C24=TRUE,SUMIF('(backend scoring)'!$B$3:$B$333,$K24,'(backend scoring)'!$P$3:$P$333),"")</f>
        <v>20</v>
      </c>
      <c r="F24" s="221">
        <f>_xlfn.IFERROR($E24/$D24,"N/A")</f>
        <v>0.181818181818182</v>
      </c>
      <c r="G24" t="s" s="222">
        <f>"Jump to "&amp;B24</f>
        <v>991</v>
      </c>
      <c r="H24" s="223"/>
      <c r="I24" s="224"/>
      <c r="J24" s="208"/>
      <c r="K24" t="s" s="217">
        <v>992</v>
      </c>
      <c r="L24" s="29"/>
      <c r="M24" s="118"/>
      <c r="N24" s="118"/>
      <c r="O24" s="28"/>
      <c r="P24" s="29"/>
    </row>
    <row r="25" ht="40.5" customHeight="1">
      <c r="A25" s="209"/>
      <c r="B25" t="s" s="218">
        <f>VLOOKUP($K25,'Auto Responses'!$N$4:$O$38,2,0)&amp;""</f>
        <v>200</v>
      </c>
      <c r="C25" t="b" s="219">
        <v>1</v>
      </c>
      <c r="D25" s="220">
        <f>IF($C25=TRUE,SUMIF('(backend scoring)'!$B$3:$B$333,$K25,'(backend scoring)'!$O$3:$O$333),"")</f>
        <v>140</v>
      </c>
      <c r="E25" s="220">
        <f>IF($C25=TRUE,SUMIF('(backend scoring)'!$B$3:$B$333,$K25,'(backend scoring)'!$P$3:$P$333),"")</f>
        <v>40</v>
      </c>
      <c r="F25" s="221">
        <f>_xlfn.IFERROR($E25/$D25,"N/A")</f>
        <v>0.285714285714286</v>
      </c>
      <c r="G25" t="s" s="222">
        <f>"Jump to "&amp;B25</f>
        <v>993</v>
      </c>
      <c r="H25" s="223"/>
      <c r="I25" s="224"/>
      <c r="J25" s="208"/>
      <c r="K25" t="s" s="217">
        <v>994</v>
      </c>
      <c r="L25" s="29"/>
      <c r="M25" s="118"/>
      <c r="N25" s="118"/>
      <c r="O25" s="28"/>
      <c r="P25" s="29"/>
    </row>
    <row r="26" ht="40.5" customHeight="1">
      <c r="A26" s="209"/>
      <c r="B26" t="s" s="218">
        <f>VLOOKUP($K26,'Auto Responses'!$N$4:$O$38,2,0)&amp;""</f>
        <v>250</v>
      </c>
      <c r="C26" t="b" s="219">
        <v>1</v>
      </c>
      <c r="D26" s="220">
        <f>IF($C26=TRUE,SUMIF('(backend scoring)'!$B$3:$B$333,$K26,'(backend scoring)'!$O$3:$O$333),"")</f>
        <v>250</v>
      </c>
      <c r="E26" s="220">
        <f>IF($C26=TRUE,SUMIF('(backend scoring)'!$B$3:$B$333,$K26,'(backend scoring)'!$P$3:$P$333),"")</f>
        <v>60</v>
      </c>
      <c r="F26" s="221">
        <f>_xlfn.IFERROR($E26/$D26,"N/A")</f>
        <v>0.24</v>
      </c>
      <c r="G26" t="s" s="222">
        <f>"Jump to "&amp;B26</f>
        <v>995</v>
      </c>
      <c r="H26" s="223"/>
      <c r="I26" s="224"/>
      <c r="J26" s="208"/>
      <c r="K26" t="s" s="217">
        <v>996</v>
      </c>
      <c r="L26" s="29"/>
      <c r="M26" s="118"/>
      <c r="N26" s="118"/>
      <c r="O26" s="28"/>
      <c r="P26" s="29"/>
    </row>
    <row r="27" ht="40.5" customHeight="1">
      <c r="A27" s="209"/>
      <c r="B27" t="s" s="218">
        <f>VLOOKUP($K27,'Auto Responses'!$N$4:$O$38,2,0)&amp;""</f>
        <v>306</v>
      </c>
      <c r="C27" t="b" s="219">
        <v>1</v>
      </c>
      <c r="D27" s="220">
        <f>IF($C27=TRUE,SUMIF('(backend scoring)'!$B$3:$B$333,$K27,'(backend scoring)'!$O$3:$O$333),"")</f>
        <v>280</v>
      </c>
      <c r="E27" s="220">
        <f>IF($C27=TRUE,SUMIF('(backend scoring)'!$B$3:$B$333,$K27,'(backend scoring)'!$P$3:$P$333),"")</f>
        <v>85</v>
      </c>
      <c r="F27" s="221">
        <f>_xlfn.IFERROR($E27/$D27,"N/A")</f>
        <v>0.303571428571429</v>
      </c>
      <c r="G27" t="s" s="222">
        <f>"Jump to "&amp;B27</f>
        <v>997</v>
      </c>
      <c r="H27" s="223"/>
      <c r="I27" s="224"/>
      <c r="J27" s="208"/>
      <c r="K27" t="s" s="217">
        <v>998</v>
      </c>
      <c r="L27" s="29"/>
      <c r="M27" s="118"/>
      <c r="N27" s="118"/>
      <c r="O27" s="28"/>
      <c r="P27" s="29"/>
    </row>
    <row r="28" ht="40.5" customHeight="1">
      <c r="A28" s="209"/>
      <c r="B28" t="s" s="218">
        <f>VLOOKUP($K28,'Auto Responses'!$N$4:$O$38,2,0)&amp;""</f>
        <v>375</v>
      </c>
      <c r="C28" t="b" s="219">
        <v>1</v>
      </c>
      <c r="D28" s="220">
        <f>IF($C28=TRUE,SUMIF('(backend scoring)'!$B$3:$B$333,$K28,'(backend scoring)'!$O$3:$O$333),"")</f>
        <v>195</v>
      </c>
      <c r="E28" s="220">
        <f>IF($C28=TRUE,SUMIF('(backend scoring)'!$B$3:$B$333,$K28,'(backend scoring)'!$P$3:$P$333),"")</f>
        <v>100</v>
      </c>
      <c r="F28" s="221">
        <f>_xlfn.IFERROR($E28/$D28,"N/A")</f>
        <v>0.512820512820513</v>
      </c>
      <c r="G28" t="s" s="222">
        <f>"Jump to "&amp;B28</f>
        <v>999</v>
      </c>
      <c r="H28" s="223"/>
      <c r="I28" s="224"/>
      <c r="J28" s="208"/>
      <c r="K28" t="s" s="217">
        <v>1000</v>
      </c>
      <c r="L28" s="29"/>
      <c r="M28" s="118"/>
      <c r="N28" s="118"/>
      <c r="O28" s="28"/>
      <c r="P28" s="29"/>
    </row>
    <row r="29" ht="40.5" customHeight="1">
      <c r="A29" s="209"/>
      <c r="B29" t="s" s="218">
        <f>VLOOKUP($K29,'Auto Responses'!$N$4:$O$38,2,0)&amp;""</f>
        <v>428</v>
      </c>
      <c r="C29" t="b" s="219">
        <v>1</v>
      </c>
      <c r="D29" s="220">
        <f>IF($C29=TRUE,SUMIF('(backend scoring)'!$B$3:$B$333,$K29,'(backend scoring)'!$O$3:$O$333),"")</f>
        <v>170</v>
      </c>
      <c r="E29" s="220">
        <f>IF($C29=TRUE,SUMIF('(backend scoring)'!$B$3:$B$333,$K29,'(backend scoring)'!$P$3:$P$333),"")</f>
        <v>10</v>
      </c>
      <c r="F29" s="220">
        <f>_xlfn.IFERROR($E29/$D29,"N/A")</f>
        <v>0.0588235294117647</v>
      </c>
      <c r="G29" t="s" s="222">
        <f>"Jump to "&amp;B29</f>
        <v>1001</v>
      </c>
      <c r="H29" s="223"/>
      <c r="I29" s="224"/>
      <c r="J29" s="208"/>
      <c r="K29" t="s" s="217">
        <v>1002</v>
      </c>
      <c r="L29" s="29"/>
      <c r="M29" s="118"/>
      <c r="N29" s="118"/>
      <c r="O29" s="28"/>
      <c r="P29" s="29"/>
    </row>
    <row r="30" ht="40.5" customHeight="1">
      <c r="A30" s="209"/>
      <c r="B30" t="s" s="218">
        <f>VLOOKUP($K30,'Auto Responses'!$N$4:$O$38,2,0)&amp;""</f>
        <v>482</v>
      </c>
      <c r="C30" t="b" s="219">
        <v>1</v>
      </c>
      <c r="D30" s="220">
        <f>IF($C30=TRUE,SUMIF('(backend scoring)'!$B$3:$B$333,$K30,'(backend scoring)'!$O$3:$O$333),"")</f>
        <v>115</v>
      </c>
      <c r="E30" s="220">
        <f>IF($C30=TRUE,SUMIF('(backend scoring)'!$B$3:$B$333,$K30,'(backend scoring)'!$P$3:$P$333),"")</f>
        <v>0</v>
      </c>
      <c r="F30" s="221">
        <f>_xlfn.IFERROR($E30/$D30,"N/A")</f>
        <v>0</v>
      </c>
      <c r="G30" t="s" s="222">
        <f>"Jump to "&amp;B30</f>
        <v>1003</v>
      </c>
      <c r="H30" s="223"/>
      <c r="I30" s="224"/>
      <c r="J30" s="208"/>
      <c r="K30" t="s" s="217">
        <v>1004</v>
      </c>
      <c r="L30" s="29"/>
      <c r="M30" s="118"/>
      <c r="N30" s="118"/>
      <c r="O30" s="28"/>
      <c r="P30" s="29"/>
    </row>
    <row r="31" ht="40.5" customHeight="1">
      <c r="A31" s="209"/>
      <c r="B31" t="s" s="218">
        <f>VLOOKUP($K31,'Auto Responses'!$N$4:$O$38,2,0)&amp;""</f>
        <v>514</v>
      </c>
      <c r="C31" t="b" s="219">
        <v>1</v>
      </c>
      <c r="D31" s="220">
        <f>IF($C31=TRUE,SUMIF('(backend scoring)'!$B$3:$B$333,$K31,'(backend scoring)'!$O$3:$O$333),"")</f>
        <v>25</v>
      </c>
      <c r="E31" s="220">
        <f>IF($C31=TRUE,SUMIF('(backend scoring)'!$B$3:$B$333,$K31,'(backend scoring)'!$P$3:$P$333),"")</f>
        <v>0</v>
      </c>
      <c r="F31" s="221">
        <f>_xlfn.IFERROR($E31/$D31,"N/A")</f>
        <v>0</v>
      </c>
      <c r="G31" t="s" s="222">
        <f>"Jump to "&amp;B31</f>
        <v>1005</v>
      </c>
      <c r="H31" s="223"/>
      <c r="I31" s="224"/>
      <c r="J31" s="208"/>
      <c r="K31" t="s" s="217">
        <v>1006</v>
      </c>
      <c r="L31" s="29"/>
      <c r="M31" s="118"/>
      <c r="N31" s="118"/>
      <c r="O31" s="28"/>
      <c r="P31" s="29"/>
    </row>
    <row r="32" ht="40.5" customHeight="1">
      <c r="A32" s="209"/>
      <c r="B32" t="s" s="218">
        <f>VLOOKUP($K32,'Auto Responses'!$N$4:$O$38,2,0)&amp;""</f>
        <v>528</v>
      </c>
      <c r="C32" t="b" s="219">
        <v>1</v>
      </c>
      <c r="D32" s="220">
        <f>IF($C32=TRUE,SUMIF('(backend scoring)'!$B$3:$B$333,$K32,'(backend scoring)'!$O$3:$O$333),"")</f>
        <v>85</v>
      </c>
      <c r="E32" s="220">
        <f>IF($C32=TRUE,SUMIF('(backend scoring)'!$B$3:$B$333,$K32,'(backend scoring)'!$P$3:$P$333),"")</f>
        <v>20</v>
      </c>
      <c r="F32" s="221">
        <f>_xlfn.IFERROR($E32/$D32,"N/A")</f>
        <v>0.235294117647059</v>
      </c>
      <c r="G32" t="s" s="222">
        <f>"Jump to "&amp;B32</f>
        <v>1007</v>
      </c>
      <c r="H32" s="223"/>
      <c r="I32" s="224"/>
      <c r="J32" s="208"/>
      <c r="K32" t="s" s="217">
        <v>1008</v>
      </c>
      <c r="L32" s="29"/>
      <c r="M32" s="118"/>
      <c r="N32" s="118"/>
      <c r="O32" s="28"/>
      <c r="P32" s="29"/>
    </row>
    <row r="33" ht="40.5" customHeight="1">
      <c r="A33" s="209"/>
      <c r="B33" t="s" s="218">
        <f>VLOOKUP($K33,'Auto Responses'!$N$4:$O$38,2,0)&amp;""</f>
        <v>606</v>
      </c>
      <c r="C33" t="b" s="219">
        <v>1</v>
      </c>
      <c r="D33" s="220">
        <f>IF($C33=TRUE,SUMIF('(backend scoring)'!$B$3:$B$333,$K33,'(backend scoring)'!$O$3:$O$333),"")</f>
        <v>0</v>
      </c>
      <c r="E33" s="220">
        <f>IF($C33=TRUE,SUMIF('(backend scoring)'!$B$3:$B$333,$K33,'(backend scoring)'!$P$3:$P$333),"")</f>
        <v>0</v>
      </c>
      <c r="F33" t="s" s="225">
        <f>_xlfn.IFERROR($E33/$D33,"N/A")</f>
        <v>148</v>
      </c>
      <c r="G33" t="s" s="222">
        <f>"Jump to "&amp;B33</f>
        <v>1009</v>
      </c>
      <c r="H33" s="223"/>
      <c r="I33" s="224"/>
      <c r="J33" s="208"/>
      <c r="K33" t="s" s="217">
        <v>1010</v>
      </c>
      <c r="L33" s="29"/>
      <c r="M33" s="118"/>
      <c r="N33" s="118"/>
      <c r="O33" s="28"/>
      <c r="P33" s="29"/>
    </row>
    <row r="34" ht="40.5" customHeight="1">
      <c r="A34" s="209"/>
      <c r="B34" t="s" s="218">
        <f>VLOOKUP($K34,'Auto Responses'!$N$4:$O$38,2,0)&amp;""</f>
        <v>626</v>
      </c>
      <c r="C34" t="b" s="219">
        <v>1</v>
      </c>
      <c r="D34" s="220">
        <f>IF($C34=TRUE,SUMIF('(backend scoring)'!$B$3:$B$333,$K34,'(backend scoring)'!$O$3:$O$333),"")</f>
        <v>0</v>
      </c>
      <c r="E34" s="220">
        <f>IF($C34=TRUE,SUMIF('(backend scoring)'!$B$3:$B$333,$K34,'(backend scoring)'!$P$3:$P$333),"")</f>
        <v>0</v>
      </c>
      <c r="F34" t="s" s="225">
        <f>_xlfn.IFERROR($E34/$D34,"N/A")</f>
        <v>148</v>
      </c>
      <c r="G34" t="s" s="222">
        <f>"Jump to "&amp;B34</f>
        <v>1011</v>
      </c>
      <c r="H34" s="223"/>
      <c r="I34" s="224"/>
      <c r="J34" s="208"/>
      <c r="K34" t="s" s="217">
        <v>1012</v>
      </c>
      <c r="L34" s="29"/>
      <c r="M34" s="118"/>
      <c r="N34" s="118"/>
      <c r="O34" s="28"/>
      <c r="P34" s="29"/>
    </row>
    <row r="35" ht="40.5" customHeight="1">
      <c r="A35" s="209"/>
      <c r="B35" t="s" s="218">
        <f>VLOOKUP($K35,'Auto Responses'!$N$4:$O$38,2,0)&amp;""</f>
        <v>686</v>
      </c>
      <c r="C35" t="b" s="219">
        <v>1</v>
      </c>
      <c r="D35" s="220">
        <f>IF($C35=TRUE,SUMIF('(backend scoring)'!$B$3:$B$333,$K35,'(backend scoring)'!$O$3:$O$333),"")</f>
        <v>0</v>
      </c>
      <c r="E35" s="220">
        <f>IF($C35=TRUE,SUMIF('(backend scoring)'!$B$3:$B$333,$K35,'(backend scoring)'!$P$3:$P$333),"")</f>
        <v>0</v>
      </c>
      <c r="F35" t="s" s="225">
        <f>_xlfn.IFERROR($E35/$D35,"N/A")</f>
        <v>148</v>
      </c>
      <c r="G35" t="s" s="222">
        <f>"Jump to "&amp;B35</f>
        <v>1013</v>
      </c>
      <c r="H35" s="223"/>
      <c r="I35" s="224"/>
      <c r="J35" s="208"/>
      <c r="K35" t="s" s="217">
        <v>1014</v>
      </c>
      <c r="L35" s="29"/>
      <c r="M35" s="118"/>
      <c r="N35" s="118"/>
      <c r="O35" s="28"/>
      <c r="P35" s="29"/>
    </row>
    <row r="36" ht="40.5" customHeight="1">
      <c r="A36" s="209"/>
      <c r="B36" t="s" s="218">
        <f>VLOOKUP($K36,'Auto Responses'!$N$4:$O$38,2,0)&amp;""</f>
        <v>712</v>
      </c>
      <c r="C36" t="b" s="219">
        <v>1</v>
      </c>
      <c r="D36" s="220">
        <f>IF($C36=TRUE,SUMIF('(backend scoring)'!$B$3:$B$333,$K36,'(backend scoring)'!$O$3:$O$333),"")</f>
        <v>0</v>
      </c>
      <c r="E36" s="220">
        <f>IF($C36=TRUE,SUMIF('(backend scoring)'!$B$3:$B$333,$K36,'(backend scoring)'!$P$3:$P$333),"")</f>
        <v>0</v>
      </c>
      <c r="F36" t="s" s="225">
        <f>_xlfn.IFERROR($E36/$D36,"N/A")</f>
        <v>148</v>
      </c>
      <c r="G36" t="s" s="222">
        <f>"Jump to "&amp;B36</f>
        <v>1015</v>
      </c>
      <c r="H36" s="223"/>
      <c r="I36" s="224"/>
      <c r="J36" s="208"/>
      <c r="K36" t="s" s="217">
        <v>1016</v>
      </c>
      <c r="L36" s="29"/>
      <c r="M36" s="118"/>
      <c r="N36" s="118"/>
      <c r="O36" s="28"/>
      <c r="P36" s="29"/>
    </row>
    <row r="37" ht="40.5" customHeight="1">
      <c r="A37" s="209"/>
      <c r="B37" t="s" s="218">
        <f>VLOOKUP($K37,'Auto Responses'!$N$4:$O$38,2,0)&amp;""</f>
        <v>551</v>
      </c>
      <c r="C37" t="b" s="219">
        <v>1</v>
      </c>
      <c r="D37" s="220">
        <f>IF($C37=TRUE,SUMIF('(backend scoring)'!$B$3:$B$333,$K37,'(backend scoring)'!$O$3:$O$333),"")</f>
        <v>170</v>
      </c>
      <c r="E37" s="220">
        <f>IF($C37=TRUE,SUMIF('(backend scoring)'!$B$3:$B$333,$K37,'(backend scoring)'!$P$3:$P$333),"")</f>
        <v>10</v>
      </c>
      <c r="F37" s="221">
        <f>_xlfn.IFERROR($E37/$D37,"N/A")</f>
        <v>0.0588235294117647</v>
      </c>
      <c r="G37" t="s" s="222">
        <f>"Jump to "&amp;B37</f>
        <v>1017</v>
      </c>
      <c r="H37" s="223"/>
      <c r="I37" s="224"/>
      <c r="J37" s="208"/>
      <c r="K37" t="s" s="217">
        <v>1018</v>
      </c>
      <c r="L37" s="29"/>
      <c r="M37" s="118"/>
      <c r="N37" s="118"/>
      <c r="O37" s="28"/>
      <c r="P37" s="29"/>
    </row>
    <row r="38" ht="40.5" customHeight="1">
      <c r="A38" s="209"/>
      <c r="B38" t="s" s="218">
        <v>1019</v>
      </c>
      <c r="C38" t="b" s="219">
        <v>1</v>
      </c>
      <c r="D38" s="220">
        <f>IF($C38=TRUE,SUMIF('(backend scoring)'!$E$3:$E$333,"AI",'(backend scoring)'!$O$3:$O$333),"")</f>
        <v>0</v>
      </c>
      <c r="E38" s="220">
        <f>IF($C38=TRUE,SUMIF('(backend scoring)'!$E$3:$E$333,"AI",'(backend scoring)'!$P$3:$P$333),"")</f>
        <v>0</v>
      </c>
      <c r="F38" t="s" s="225">
        <f>_xlfn.IFERROR($E38/$D38,"N/A")</f>
        <v>148</v>
      </c>
      <c r="G38" t="s" s="222">
        <f>"Jump to AI Questions"</f>
        <v>1020</v>
      </c>
      <c r="H38" s="223"/>
      <c r="I38" s="224"/>
      <c r="J38" s="208"/>
      <c r="K38" s="169"/>
      <c r="L38" s="29"/>
      <c r="M38" s="118"/>
      <c r="N38" s="118"/>
      <c r="O38" s="28"/>
      <c r="P38" s="29"/>
    </row>
    <row r="39" ht="40.5" customHeight="1">
      <c r="A39" s="209"/>
      <c r="B39" t="s" s="226">
        <v>1021</v>
      </c>
      <c r="C39" t="b" s="227">
        <v>1</v>
      </c>
      <c r="D39" s="228">
        <f>IF($C39=TRUE,SUMIF('(backend scoring)'!$E$3:$E$333,"Privacy",'(backend scoring)'!$O$3:$O$333),"")</f>
        <v>0</v>
      </c>
      <c r="E39" s="228">
        <f>IF($C39=TRUE,SUMIF('(backend scoring)'!$E$3:$E$333,"Privacy",'(backend scoring)'!$P$3:$P$333),"")</f>
        <v>0</v>
      </c>
      <c r="F39" t="s" s="229">
        <f>_xlfn.IFERROR($E39/$D39,"N/A")</f>
        <v>148</v>
      </c>
      <c r="G39" t="s" s="230">
        <f>"Jump to Privacy Scorecard"</f>
        <v>1022</v>
      </c>
      <c r="H39" s="231"/>
      <c r="I39" s="232"/>
      <c r="J39" s="208"/>
      <c r="K39" s="169"/>
      <c r="L39" s="29"/>
      <c r="M39" s="118"/>
      <c r="N39" s="118"/>
      <c r="O39" s="28"/>
      <c r="P39" s="29"/>
    </row>
    <row r="40" ht="30" customHeight="1">
      <c r="A40" s="209"/>
      <c r="B40" t="s" s="202">
        <v>1023</v>
      </c>
      <c r="C40" s="233"/>
      <c r="D40" s="234">
        <f>SUM(D21:D39)</f>
        <v>1750</v>
      </c>
      <c r="E40" s="234">
        <f>SUM(E21:E39)</f>
        <v>370</v>
      </c>
      <c r="F40" s="235">
        <f>_xlfn.IFERROR(E40/D40,"N/A")</f>
        <v>0.211428571428571</v>
      </c>
      <c r="G40" s="236"/>
      <c r="H40" s="237"/>
      <c r="I40" s="238"/>
      <c r="J40" t="s" s="239">
        <v>64</v>
      </c>
      <c r="K40" s="169"/>
      <c r="L40" s="29"/>
      <c r="M40" s="118"/>
      <c r="N40" s="118"/>
      <c r="O40" s="28"/>
      <c r="P40" s="29"/>
    </row>
    <row r="41" ht="15" customHeight="1">
      <c r="A41" s="28"/>
      <c r="B41" s="240"/>
      <c r="C41" s="240"/>
      <c r="D41" s="240"/>
      <c r="E41" s="240"/>
      <c r="F41" t="s" s="241">
        <v>1024</v>
      </c>
      <c r="G41" s="240"/>
      <c r="H41" s="240"/>
      <c r="I41" s="240"/>
      <c r="J41" s="169"/>
      <c r="K41" s="169"/>
      <c r="L41" s="29"/>
      <c r="M41" s="118"/>
      <c r="N41" s="118"/>
      <c r="O41" s="28"/>
      <c r="P41" s="29"/>
    </row>
    <row r="42" ht="15" customHeight="1">
      <c r="A42" s="28"/>
      <c r="B42" s="169"/>
      <c r="C42" s="169"/>
      <c r="D42" s="169"/>
      <c r="E42" s="169"/>
      <c r="F42" s="169"/>
      <c r="G42" s="169"/>
      <c r="H42" s="169"/>
      <c r="I42" s="169"/>
      <c r="J42" s="169"/>
      <c r="K42" s="169"/>
      <c r="L42" s="29"/>
      <c r="M42" s="118"/>
      <c r="N42" s="118"/>
      <c r="O42" s="28"/>
      <c r="P42" s="29"/>
    </row>
    <row r="43" ht="15" customHeight="1">
      <c r="A43" s="28"/>
      <c r="B43" s="169"/>
      <c r="C43" s="169"/>
      <c r="D43" s="169"/>
      <c r="E43" s="169"/>
      <c r="F43" s="169"/>
      <c r="G43" s="169"/>
      <c r="H43" s="169"/>
      <c r="I43" s="169"/>
      <c r="J43" s="169"/>
      <c r="K43" s="169"/>
      <c r="L43" s="29"/>
      <c r="M43" s="118"/>
      <c r="N43" s="118"/>
      <c r="O43" s="28"/>
      <c r="P43" s="29"/>
    </row>
    <row r="44" ht="36" customHeight="1">
      <c r="A44" t="s" s="242">
        <v>1025</v>
      </c>
      <c r="B44" s="243"/>
      <c r="C44" s="244"/>
      <c r="D44" s="243"/>
      <c r="E44" s="243"/>
      <c r="F44" s="243"/>
      <c r="G44" s="243"/>
      <c r="H44" s="243"/>
      <c r="I44" s="243"/>
      <c r="J44" s="243"/>
      <c r="K44" s="243"/>
      <c r="L44" s="29"/>
      <c r="M44" s="245"/>
      <c r="N44" s="118"/>
      <c r="O44" s="28"/>
      <c r="P44" s="29"/>
    </row>
    <row r="45" ht="36" customHeight="1">
      <c r="A45" t="s" s="246">
        <v>1026</v>
      </c>
      <c r="B45" s="247"/>
      <c r="C45" s="248"/>
      <c r="D45" s="249"/>
      <c r="E45" s="249"/>
      <c r="F45" s="249"/>
      <c r="G45" s="249"/>
      <c r="H45" s="249"/>
      <c r="I45" s="249"/>
      <c r="J45" s="249"/>
      <c r="K45" s="249"/>
      <c r="L45" s="29"/>
      <c r="M45" s="245"/>
      <c r="N45" s="118"/>
      <c r="O45" s="28"/>
      <c r="P45" s="29"/>
    </row>
    <row r="46" ht="36" customHeight="1">
      <c r="A46" t="s" s="250">
        <v>958</v>
      </c>
      <c r="B46" s="31"/>
      <c r="C46" s="251"/>
      <c r="D46" s="252"/>
      <c r="E46" s="252"/>
      <c r="F46" s="253"/>
      <c r="G46" s="253"/>
      <c r="H46" s="253"/>
      <c r="I46" s="253"/>
      <c r="J46" s="253"/>
      <c r="K46" s="253"/>
      <c r="L46" s="254"/>
      <c r="M46" s="118"/>
      <c r="N46" s="118"/>
      <c r="O46" s="28"/>
      <c r="P46" s="29"/>
    </row>
    <row r="47" ht="19.5" customHeight="1">
      <c r="A47" t="s" s="255">
        <f>HLOOKUP($A$4,'Auto Responses'!$F$2:$F$7,2,0)&amp;""</f>
        <v>959</v>
      </c>
      <c r="B47" s="256"/>
      <c r="C47" s="256"/>
      <c r="D47" s="256"/>
      <c r="E47" s="256"/>
      <c r="F47" s="256"/>
      <c r="G47" s="256"/>
      <c r="H47" s="256"/>
      <c r="I47" s="256"/>
      <c r="J47" s="256"/>
      <c r="K47" s="36"/>
      <c r="L47" s="29"/>
      <c r="M47" s="118"/>
      <c r="N47" s="118"/>
      <c r="O47" s="28"/>
      <c r="P47" s="29"/>
    </row>
    <row r="48" ht="19.5" customHeight="1">
      <c r="A48" t="s" s="172">
        <f>HLOOKUP($A$4,'Auto Responses'!$F$2:$F$7,3,0)&amp;""</f>
        <v>960</v>
      </c>
      <c r="B48" s="176"/>
      <c r="C48" s="176"/>
      <c r="D48" s="176"/>
      <c r="E48" s="176"/>
      <c r="F48" s="176"/>
      <c r="G48" s="176"/>
      <c r="H48" s="176"/>
      <c r="I48" s="176"/>
      <c r="J48" s="176"/>
      <c r="K48" s="41"/>
      <c r="L48" s="29"/>
      <c r="M48" s="118"/>
      <c r="N48" s="118"/>
      <c r="O48" s="28"/>
      <c r="P48" s="29"/>
    </row>
    <row r="49" ht="19.5" customHeight="1">
      <c r="A49" t="s" s="172">
        <f>HLOOKUP($A$4,'Auto Responses'!$F$2:$F$7,4,0)&amp;""</f>
        <v>961</v>
      </c>
      <c r="B49" s="176"/>
      <c r="C49" s="176"/>
      <c r="D49" s="176"/>
      <c r="E49" s="176"/>
      <c r="F49" s="176"/>
      <c r="G49" s="176"/>
      <c r="H49" s="176"/>
      <c r="I49" s="176"/>
      <c r="J49" s="176"/>
      <c r="K49" s="41"/>
      <c r="L49" s="29"/>
      <c r="M49" s="118"/>
      <c r="N49" s="118"/>
      <c r="O49" s="28"/>
      <c r="P49" s="29"/>
    </row>
    <row r="50" ht="19.5" customHeight="1">
      <c r="A50" t="s" s="172">
        <f>HLOOKUP($A$4,'Auto Responses'!$F$2:$F$7,5,0)&amp;""</f>
        <v>962</v>
      </c>
      <c r="B50" s="176"/>
      <c r="C50" s="176"/>
      <c r="D50" s="176"/>
      <c r="E50" s="176"/>
      <c r="F50" s="176"/>
      <c r="G50" s="176"/>
      <c r="H50" s="176"/>
      <c r="I50" s="176"/>
      <c r="J50" s="176"/>
      <c r="K50" s="41"/>
      <c r="L50" s="29"/>
      <c r="M50" s="118"/>
      <c r="N50" s="118"/>
      <c r="O50" s="28"/>
      <c r="P50" s="29"/>
    </row>
    <row r="51" ht="19.5" customHeight="1">
      <c r="A51" t="s" s="172">
        <f>HLOOKUP($A$4,'Auto Responses'!$F$2:$F$7,6,0)&amp;""</f>
        <v>963</v>
      </c>
      <c r="B51" s="176"/>
      <c r="C51" s="176"/>
      <c r="D51" s="176"/>
      <c r="E51" s="176"/>
      <c r="F51" s="176"/>
      <c r="G51" s="176"/>
      <c r="H51" s="176"/>
      <c r="I51" s="176"/>
      <c r="J51" s="176"/>
      <c r="K51" s="41"/>
      <c r="L51" s="29"/>
      <c r="M51" s="118"/>
      <c r="N51" s="118"/>
      <c r="O51" s="28"/>
      <c r="P51" s="29"/>
    </row>
    <row r="52" ht="19.5" customHeight="1">
      <c r="A52" t="s" s="172">
        <f>HLOOKUP($A$4,'Auto Responses'!$F$2:$F$8,7,0)&amp;""</f>
        <v>964</v>
      </c>
      <c r="B52" s="176"/>
      <c r="C52" s="176"/>
      <c r="D52" s="176"/>
      <c r="E52" s="176"/>
      <c r="F52" s="175"/>
      <c r="G52" s="175"/>
      <c r="H52" s="175"/>
      <c r="I52" s="175"/>
      <c r="J52" s="175"/>
      <c r="K52" s="257"/>
      <c r="L52" s="29"/>
      <c r="M52" s="118"/>
      <c r="N52" s="118"/>
      <c r="O52" s="28"/>
      <c r="P52" s="29"/>
    </row>
    <row r="53" ht="41.25" customHeight="1">
      <c r="A53" s="258"/>
      <c r="B53" s="259"/>
      <c r="C53" s="260"/>
      <c r="D53" s="259"/>
      <c r="E53" s="261"/>
      <c r="F53" t="s" s="262">
        <v>44</v>
      </c>
      <c r="G53" t="s" s="263">
        <v>1027</v>
      </c>
      <c r="H53" s="264"/>
      <c r="I53" s="264"/>
      <c r="J53" s="264"/>
      <c r="K53" s="264"/>
      <c r="L53" s="29"/>
      <c r="M53" s="245"/>
      <c r="N53" s="118"/>
      <c r="O53" s="28"/>
      <c r="P53" s="29"/>
    </row>
    <row r="54" ht="63" customHeight="1">
      <c r="A54" t="s" s="265">
        <v>1028</v>
      </c>
      <c r="B54" t="s" s="266">
        <v>1029</v>
      </c>
      <c r="C54" t="s" s="267">
        <v>41</v>
      </c>
      <c r="D54" t="s" s="268">
        <v>42</v>
      </c>
      <c r="E54" t="s" s="269">
        <v>43</v>
      </c>
      <c r="F54" t="s" s="270">
        <v>1030</v>
      </c>
      <c r="G54" t="s" s="271">
        <v>1031</v>
      </c>
      <c r="H54" t="s" s="272">
        <v>1032</v>
      </c>
      <c r="I54" t="s" s="272">
        <v>1033</v>
      </c>
      <c r="J54" t="s" s="272">
        <v>1034</v>
      </c>
      <c r="K54" t="s" s="273">
        <v>1035</v>
      </c>
      <c r="L54" s="274"/>
      <c r="M54" s="245"/>
      <c r="N54" s="118"/>
      <c r="O54" s="28"/>
      <c r="P54" s="29"/>
    </row>
    <row r="55" ht="18" customHeight="1">
      <c r="A55" t="s" s="30">
        <f>VLOOKUP(LEFT($A56,4),'Auto Responses'!$N$4:$O$38,2,0)&amp;""</f>
        <v>12</v>
      </c>
      <c r="B55" s="31"/>
      <c r="C55" s="275"/>
      <c r="D55" s="275"/>
      <c r="E55" s="276"/>
      <c r="F55" t="s" s="277">
        <v>1036</v>
      </c>
      <c r="G55" s="51"/>
      <c r="H55" s="51"/>
      <c r="I55" s="51"/>
      <c r="J55" s="51"/>
      <c r="K55" s="51"/>
      <c r="L55" s="254"/>
      <c r="M55" s="118"/>
      <c r="N55" s="118"/>
      <c r="O55" s="28"/>
      <c r="P55" s="29"/>
    </row>
    <row r="56" ht="15" customHeight="1">
      <c r="A56" t="s" s="278">
        <f>'START HERE'!$A$13</f>
        <v>13</v>
      </c>
      <c r="B56" t="s" s="53">
        <f>VLOOKUP($A56,'START HERE'!$A$13:$E$36,2,0)&amp;""</f>
        <v>14</v>
      </c>
      <c r="C56" t="s" s="222">
        <f>VLOOKUP($A56,'START HERE'!$A$13:$E$36,3,0)&amp;""</f>
        <v>1037</v>
      </c>
      <c r="D56" t="s" s="279">
        <f>IF(LEFT(VLOOKUP($A56,'START HERE'!$A$13:$E$36,5,0),21)='Auto Responses'!$A$32,'Auto Responses'!$A$33,VLOOKUP($A56,'START HERE'!$A$13:$E$36,4,0))&amp;""</f>
      </c>
      <c r="E56" t="s" s="280">
        <f>VLOOKUP($A56,'START HERE'!$A$13:$E$36,5,0)&amp;""</f>
      </c>
      <c r="F56" s="281"/>
      <c r="G56" t="s" s="282">
        <f>VLOOKUP($A56,'Questions'!$A$2:$X$333,21,0)&amp;""</f>
        <v>1038</v>
      </c>
      <c r="H56" s="283"/>
      <c r="I56" t="s" s="284">
        <f>VLOOKUP($A56,'Questions'!$A$2:$X$333,23,0)&amp;""</f>
      </c>
      <c r="J56" s="283"/>
      <c r="K56" s="285"/>
      <c r="L56" s="274"/>
      <c r="M56" s="245"/>
      <c r="N56" s="118"/>
      <c r="O56" s="28"/>
      <c r="P56" s="29"/>
    </row>
    <row r="57" ht="15" customHeight="1">
      <c r="A57" t="s" s="278">
        <f>'START HERE'!$A$14</f>
        <v>16</v>
      </c>
      <c r="B57" t="s" s="53">
        <f>VLOOKUP($A57,'START HERE'!$A$13:$E$36,2,0)&amp;""</f>
        <v>17</v>
      </c>
      <c r="C57" t="s" s="222">
        <f>VLOOKUP($A57,'START HERE'!$A$13:$E$36,3,0)&amp;""</f>
        <v>1039</v>
      </c>
      <c r="D57" t="s" s="279">
        <f>IF(LEFT(VLOOKUP($A57,'START HERE'!$A$13:$E$36,5,0),21)='Auto Responses'!$A$32,'Auto Responses'!$A$33,VLOOKUP($A57,'START HERE'!$A$13:$E$36,4,0))&amp;""</f>
      </c>
      <c r="E57" t="s" s="280">
        <f>VLOOKUP($A57,'START HERE'!$A$13:$E$36,5,0)&amp;""</f>
      </c>
      <c r="F57" s="281"/>
      <c r="G57" t="s" s="282">
        <f>VLOOKUP($A57,'Questions'!$A$2:$X$333,21,0)&amp;""</f>
        <v>1038</v>
      </c>
      <c r="H57" s="283"/>
      <c r="I57" t="s" s="284">
        <f>VLOOKUP($A57,'Questions'!$A$2:$X$333,23,0)&amp;""</f>
      </c>
      <c r="J57" s="283"/>
      <c r="K57" s="285"/>
      <c r="L57" s="274"/>
      <c r="M57" s="245"/>
      <c r="N57" s="118"/>
      <c r="O57" s="28"/>
      <c r="P57" s="29"/>
    </row>
    <row r="58" ht="15" customHeight="1">
      <c r="A58" t="s" s="278">
        <f>'START HERE'!$A$15</f>
        <v>19</v>
      </c>
      <c r="B58" t="s" s="53">
        <f>VLOOKUP($A58,'START HERE'!$A$13:$E$36,2,0)&amp;""</f>
        <v>20</v>
      </c>
      <c r="C58" t="s" s="222">
        <f>VLOOKUP($A58,'START HERE'!$A$13:$E$36,3,0)&amp;""</f>
        <v>1040</v>
      </c>
      <c r="D58" t="s" s="279">
        <f>IF(LEFT(VLOOKUP($A58,'START HERE'!$A$13:$E$36,5,0),21)='Auto Responses'!$A$32,'Auto Responses'!$A$33,VLOOKUP($A58,'START HERE'!$A$13:$E$36,4,0))&amp;""</f>
      </c>
      <c r="E58" t="s" s="280">
        <f>VLOOKUP($A58,'START HERE'!$A$13:$E$36,5,0)&amp;""</f>
      </c>
      <c r="F58" s="281"/>
      <c r="G58" t="s" s="282">
        <f>VLOOKUP($A58,'Questions'!$A$2:$X$333,21,0)&amp;""</f>
        <v>1038</v>
      </c>
      <c r="H58" s="283"/>
      <c r="I58" t="s" s="284">
        <f>VLOOKUP($A58,'Questions'!$A$2:$X$333,23,0)&amp;""</f>
      </c>
      <c r="J58" s="283"/>
      <c r="K58" s="285"/>
      <c r="L58" s="274"/>
      <c r="M58" s="245"/>
      <c r="N58" s="118"/>
      <c r="O58" s="28"/>
      <c r="P58" s="29"/>
    </row>
    <row r="59" ht="15" customHeight="1">
      <c r="A59" t="s" s="278">
        <f>'START HERE'!$A$16</f>
        <v>22</v>
      </c>
      <c r="B59" t="s" s="53">
        <f>VLOOKUP($A59,'START HERE'!$A$13:$E$36,2,0)&amp;""</f>
        <v>23</v>
      </c>
      <c r="C59" t="s" s="222">
        <f>VLOOKUP($A59,'START HERE'!$A$13:$E$36,3,0)&amp;""</f>
        <v>1041</v>
      </c>
      <c r="D59" t="s" s="279">
        <f>IF(LEFT(VLOOKUP($A59,'START HERE'!$A$13:$E$36,5,0),21)='Auto Responses'!$A$32,'Auto Responses'!$A$33,VLOOKUP($A59,'START HERE'!$A$13:$E$36,4,0))&amp;""</f>
      </c>
      <c r="E59" t="s" s="280">
        <f>VLOOKUP($A59,'START HERE'!$A$13:$E$36,5,0)&amp;""</f>
      </c>
      <c r="F59" s="281"/>
      <c r="G59" t="s" s="282">
        <f>VLOOKUP($A59,'Questions'!$A$2:$X$333,21,0)&amp;""</f>
        <v>1038</v>
      </c>
      <c r="H59" s="283"/>
      <c r="I59" t="s" s="284">
        <f>VLOOKUP($A59,'Questions'!$A$2:$X$333,23,0)&amp;""</f>
      </c>
      <c r="J59" s="283"/>
      <c r="K59" s="285"/>
      <c r="L59" s="274"/>
      <c r="M59" s="245"/>
      <c r="N59" s="118"/>
      <c r="O59" s="28"/>
      <c r="P59" s="29"/>
    </row>
    <row r="60" ht="15" customHeight="1">
      <c r="A60" t="s" s="278">
        <f>'START HERE'!$A$17</f>
        <v>25</v>
      </c>
      <c r="B60" t="s" s="53">
        <f>VLOOKUP($A60,'START HERE'!$A$13:$E$36,2,0)&amp;""</f>
        <v>26</v>
      </c>
      <c r="C60" t="s" s="222">
        <f>VLOOKUP($A60,'START HERE'!$A$13:$E$36,3,0)&amp;""</f>
        <v>1042</v>
      </c>
      <c r="D60" t="s" s="279">
        <f>IF(LEFT(VLOOKUP($A60,'START HERE'!$A$13:$E$36,5,0),21)='Auto Responses'!$A$32,'Auto Responses'!$A$33,VLOOKUP($A60,'START HERE'!$A$13:$E$36,4,0))&amp;""</f>
      </c>
      <c r="E60" t="s" s="280">
        <f>VLOOKUP($A60,'START HERE'!$A$13:$E$36,5,0)&amp;""</f>
      </c>
      <c r="F60" s="281"/>
      <c r="G60" t="s" s="282">
        <f>VLOOKUP($A60,'Questions'!$A$2:$X$333,21,0)&amp;""</f>
        <v>1038</v>
      </c>
      <c r="H60" s="283"/>
      <c r="I60" t="s" s="284">
        <f>VLOOKUP($A60,'Questions'!$A$2:$X$333,23,0)&amp;""</f>
      </c>
      <c r="J60" s="283"/>
      <c r="K60" s="285"/>
      <c r="L60" s="274"/>
      <c r="M60" s="245"/>
      <c r="N60" s="118"/>
      <c r="O60" s="28"/>
      <c r="P60" s="29"/>
    </row>
    <row r="61" ht="15" customHeight="1">
      <c r="A61" t="s" s="278">
        <f>'START HERE'!$A$18</f>
        <v>28</v>
      </c>
      <c r="B61" t="s" s="53">
        <f>VLOOKUP($A61,'START HERE'!$A$13:$E$36,2,0)&amp;""</f>
        <v>29</v>
      </c>
      <c r="C61" t="s" s="222">
        <f>VLOOKUP($A61,'START HERE'!$A$13:$E$36,3,0)&amp;""</f>
        <v>1043</v>
      </c>
      <c r="D61" t="s" s="279">
        <f>IF(LEFT(VLOOKUP($A61,'START HERE'!$A$13:$E$36,5,0),21)='Auto Responses'!$A$32,'Auto Responses'!$A$33,VLOOKUP($A61,'START HERE'!$A$13:$E$36,4,0))&amp;""</f>
      </c>
      <c r="E61" t="s" s="280">
        <f>VLOOKUP($A61,'START HERE'!$A$13:$E$36,5,0)&amp;""</f>
      </c>
      <c r="F61" s="281"/>
      <c r="G61" t="s" s="282">
        <f>VLOOKUP($A61,'Questions'!$A$2:$X$333,21,0)&amp;""</f>
        <v>1038</v>
      </c>
      <c r="H61" s="283"/>
      <c r="I61" t="s" s="284">
        <f>VLOOKUP($A61,'Questions'!$A$2:$X$333,23,0)&amp;""</f>
      </c>
      <c r="J61" s="283"/>
      <c r="K61" s="285"/>
      <c r="L61" s="274"/>
      <c r="M61" s="245"/>
      <c r="N61" s="118"/>
      <c r="O61" s="28"/>
      <c r="P61" s="29"/>
    </row>
    <row r="62" ht="15" customHeight="1">
      <c r="A62" t="s" s="278">
        <f>'START HERE'!$A$19</f>
        <v>31</v>
      </c>
      <c r="B62" t="s" s="53">
        <f>VLOOKUP($A62,'START HERE'!$A$13:$E$36,2,0)&amp;""</f>
        <v>32</v>
      </c>
      <c r="C62" t="s" s="222">
        <f>VLOOKUP($A62,'START HERE'!$A$13:$E$36,3,0)&amp;""</f>
        <v>1044</v>
      </c>
      <c r="D62" t="s" s="279">
        <f>IF(LEFT(VLOOKUP($A62,'START HERE'!$A$13:$E$36,5,0),21)='Auto Responses'!$A$32,'Auto Responses'!$A$33,VLOOKUP($A62,'START HERE'!$A$13:$E$36,4,0))&amp;""</f>
      </c>
      <c r="E62" t="s" s="280">
        <f>VLOOKUP($A62,'START HERE'!$A$13:$E$36,5,0)&amp;""</f>
      </c>
      <c r="F62" s="281"/>
      <c r="G62" t="s" s="282">
        <f>VLOOKUP($A62,'Questions'!$A$2:$X$333,21,0)&amp;""</f>
        <v>1038</v>
      </c>
      <c r="H62" s="283"/>
      <c r="I62" t="s" s="284">
        <f>VLOOKUP($A62,'Questions'!$A$2:$X$333,23,0)&amp;""</f>
      </c>
      <c r="J62" s="283"/>
      <c r="K62" s="285"/>
      <c r="L62" s="274"/>
      <c r="M62" s="245"/>
      <c r="N62" s="118"/>
      <c r="O62" s="28"/>
      <c r="P62" s="29"/>
    </row>
    <row r="63" ht="15" customHeight="1">
      <c r="A63" t="s" s="278">
        <f>'START HERE'!$A$20</f>
        <v>34</v>
      </c>
      <c r="B63" t="s" s="53">
        <f>VLOOKUP($A63,'START HERE'!$A$13:$E$36,2,0)&amp;""</f>
        <v>35</v>
      </c>
      <c r="C63" t="s" s="222">
        <f>VLOOKUP($A63,'START HERE'!$A$13:$E$36,3,0)&amp;""</f>
        <v>1045</v>
      </c>
      <c r="D63" t="s" s="279">
        <f>IF(LEFT(VLOOKUP($A63,'START HERE'!$A$13:$E$36,5,0),21)='Auto Responses'!$A$32,'Auto Responses'!$A$33,VLOOKUP($A63,'START HERE'!$A$13:$E$36,4,0))&amp;""</f>
      </c>
      <c r="E63" t="s" s="280">
        <f>VLOOKUP($A63,'START HERE'!$A$13:$E$36,5,0)&amp;""</f>
      </c>
      <c r="F63" s="281"/>
      <c r="G63" t="s" s="282">
        <f>VLOOKUP($A63,'Questions'!$A$2:$X$333,21,0)&amp;""</f>
        <v>1038</v>
      </c>
      <c r="H63" s="283"/>
      <c r="I63" t="s" s="284">
        <f>VLOOKUP($A63,'Questions'!$A$2:$X$333,23,0)&amp;""</f>
      </c>
      <c r="J63" s="283"/>
      <c r="K63" s="285"/>
      <c r="L63" s="274"/>
      <c r="M63" s="245"/>
      <c r="N63" s="118"/>
      <c r="O63" s="28"/>
      <c r="P63" s="29"/>
    </row>
    <row r="64" ht="15" customHeight="1">
      <c r="A64" t="s" s="278">
        <f>'START HERE'!$A$21</f>
        <v>37</v>
      </c>
      <c r="B64" t="s" s="53">
        <f>VLOOKUP($A64,'START HERE'!$A$13:$E$36,2,0)&amp;""</f>
        <v>38</v>
      </c>
      <c r="C64" t="s" s="222">
        <f>VLOOKUP($A64,'START HERE'!$A$13:$E$36,3,0)&amp;""</f>
        <v>1046</v>
      </c>
      <c r="D64" t="s" s="279">
        <f>IF(LEFT(VLOOKUP($A64,'START HERE'!$A$13:$E$36,5,0),21)='Auto Responses'!$A$32,'Auto Responses'!$A$33,VLOOKUP($A64,'START HERE'!$A$13:$E$36,4,0))&amp;""</f>
      </c>
      <c r="E64" t="s" s="280">
        <f>VLOOKUP($A64,'START HERE'!$A$13:$E$36,5,0)&amp;""</f>
      </c>
      <c r="F64" s="281"/>
      <c r="G64" t="s" s="282">
        <f>VLOOKUP($A64,'Questions'!$A$2:$X$333,21,0)&amp;""</f>
        <v>1038</v>
      </c>
      <c r="H64" s="283"/>
      <c r="I64" t="s" s="284">
        <f>VLOOKUP($A64,'Questions'!$A$2:$X$333,23,0)&amp;""</f>
      </c>
      <c r="J64" s="283"/>
      <c r="K64" s="285"/>
      <c r="L64" s="274"/>
      <c r="M64" s="245"/>
      <c r="N64" s="118"/>
      <c r="O64" s="28"/>
      <c r="P64" s="29"/>
    </row>
    <row r="65" ht="18" customHeight="1">
      <c r="A65" t="s" s="30">
        <f>VLOOKUP(LEFT($A66,4),'Auto Responses'!$N$4:$O$38,2,0)&amp;""</f>
        <v>40</v>
      </c>
      <c r="B65" s="31"/>
      <c r="C65" s="51"/>
      <c r="D65" s="51"/>
      <c r="E65" s="286"/>
      <c r="F65" t="s" s="287">
        <v>1036</v>
      </c>
      <c r="G65" t="s" s="288">
        <v>1031</v>
      </c>
      <c r="H65" t="s" s="288">
        <v>1032</v>
      </c>
      <c r="I65" t="s" s="288">
        <v>1033</v>
      </c>
      <c r="J65" t="s" s="288">
        <v>1034</v>
      </c>
      <c r="K65" s="51"/>
      <c r="L65" s="254"/>
      <c r="M65" s="118"/>
      <c r="N65" s="118"/>
      <c r="O65" s="28"/>
      <c r="P65" s="29"/>
    </row>
    <row r="66" ht="28.5" customHeight="1">
      <c r="A66" t="s" s="278">
        <f>'START HERE'!$A$23</f>
        <v>45</v>
      </c>
      <c r="B66" t="s" s="53">
        <f>VLOOKUP($A66,'START HERE'!$A$13:$E$36,2,0)&amp;""</f>
        <v>46</v>
      </c>
      <c r="C66" t="s" s="284">
        <f>VLOOKUP($A66,'START HERE'!$A$13:$E$36,3,0)&amp;""</f>
        <v>1047</v>
      </c>
      <c r="D66" t="s" s="272">
        <f>IF(LEFT(VLOOKUP($A66,'START HERE'!$A$13:$E$36,5,0),21)='Auto Responses'!$A$32,'Auto Responses'!$A$33,VLOOKUP($A66,'START HERE'!$A$13:$E$36,4,0))&amp;""</f>
        <v>48</v>
      </c>
      <c r="E66" t="s" s="289">
        <f>VLOOKUP($A66,'START HERE'!$A$13:$E$36,5,0)&amp;""</f>
        <v>1048</v>
      </c>
      <c r="F66" s="281"/>
      <c r="G66" t="s" s="282">
        <f>VLOOKUP($A66,'Questions'!$A$2:$X$333,21,0)&amp;""</f>
        <v>1047</v>
      </c>
      <c r="H66" s="283"/>
      <c r="I66" t="s" s="284">
        <f>VLOOKUP($A66,'Questions'!$A$2:$X$333,23,0)&amp;""</f>
        <v>1049</v>
      </c>
      <c r="J66" s="283"/>
      <c r="K66" t="b" s="290">
        <v>0</v>
      </c>
      <c r="L66" s="274"/>
      <c r="M66" s="245"/>
      <c r="N66" s="118"/>
      <c r="O66" s="28"/>
      <c r="P66" s="29"/>
    </row>
    <row r="67" ht="75" customHeight="1">
      <c r="A67" t="s" s="278">
        <f>'START HERE'!$A$24</f>
        <v>50</v>
      </c>
      <c r="B67" t="s" s="53">
        <f>VLOOKUP($A67,'START HERE'!$A$13:$E$36,2,0)&amp;""</f>
        <v>51</v>
      </c>
      <c r="C67" t="s" s="291">
        <f>VLOOKUP($A67,'START HERE'!$A$13:$E$36,3,0)&amp;""</f>
      </c>
      <c r="D67" t="s" s="279">
        <f>IF(LEFT(VLOOKUP($A67,'START HERE'!$A$13:$E$36,5,0),21)='Auto Responses'!$A$32,'Auto Responses'!$A$33,VLOOKUP($A67,'START HERE'!$A$13:$E$36,4,0))&amp;""</f>
        <v>52</v>
      </c>
      <c r="E67" t="s" s="289">
        <f>VLOOKUP($A67,'START HERE'!$A$13:$E$36,5,0)&amp;""</f>
        <v>1050</v>
      </c>
      <c r="F67" s="281"/>
      <c r="G67" t="s" s="282">
        <f>VLOOKUP($A67,'Questions'!$A$2:$X$333,21,0)&amp;""</f>
        <v>1038</v>
      </c>
      <c r="H67" s="283"/>
      <c r="I67" t="s" s="284">
        <f>VLOOKUP($A67,'Questions'!$A$2:$X$333,23,0)&amp;""</f>
        <v>1051</v>
      </c>
      <c r="J67" s="283"/>
      <c r="K67" t="b" s="290">
        <v>0</v>
      </c>
      <c r="L67" s="274"/>
      <c r="M67" s="245"/>
      <c r="N67" s="118"/>
      <c r="O67" s="28"/>
      <c r="P67" s="29"/>
    </row>
    <row r="68" ht="28.5" customHeight="1">
      <c r="A68" t="s" s="278">
        <f>'START HERE'!$A$25</f>
        <v>54</v>
      </c>
      <c r="B68" t="s" s="53">
        <f>VLOOKUP($A68,'START HERE'!$A$13:$E$36,2,0)&amp;""</f>
        <v>55</v>
      </c>
      <c r="C68" t="s" s="284">
        <f>VLOOKUP($A68,'START HERE'!$A$13:$E$36,3,0)&amp;""</f>
        <v>1047</v>
      </c>
      <c r="D68" t="s" s="272">
        <f>IF(LEFT(VLOOKUP($A68,'START HERE'!$A$13:$E$36,5,0),21)='Auto Responses'!$A$32,'Auto Responses'!$A$33,VLOOKUP($A68,'START HERE'!$A$13:$E$36,4,0))&amp;""</f>
        <v>56</v>
      </c>
      <c r="E68" t="s" s="289">
        <f>VLOOKUP($A68,'START HERE'!$A$13:$E$36,5,0)&amp;""</f>
      </c>
      <c r="F68" s="281"/>
      <c r="G68" t="s" s="282">
        <f>VLOOKUP($A68,'Questions'!$A$2:$X$333,21,0)&amp;""</f>
        <v>1047</v>
      </c>
      <c r="H68" s="283"/>
      <c r="I68" t="s" s="284">
        <f>VLOOKUP($A68,'Questions'!$A$2:$X$333,23,0)&amp;""</f>
        <v>1051</v>
      </c>
      <c r="J68" s="283"/>
      <c r="K68" t="b" s="290">
        <v>0</v>
      </c>
      <c r="L68" s="274"/>
      <c r="M68" s="245"/>
      <c r="N68" s="118"/>
      <c r="O68" s="28"/>
      <c r="P68" s="29"/>
    </row>
    <row r="69" ht="15" customHeight="1">
      <c r="A69" t="s" s="278">
        <f>'START HERE'!$A$26</f>
        <v>57</v>
      </c>
      <c r="B69" t="s" s="53">
        <f>VLOOKUP($A69,'START HERE'!$A$13:$E$36,2,0)&amp;""</f>
        <v>58</v>
      </c>
      <c r="C69" t="s" s="284">
        <f>VLOOKUP($A69,'START HERE'!$A$13:$E$36,3,0)&amp;""</f>
        <v>1052</v>
      </c>
      <c r="D69" t="s" s="272">
        <f>IF(LEFT(VLOOKUP($A69,'START HERE'!$A$13:$E$36,5,0),21)='Auto Responses'!$A$32,'Auto Responses'!$A$33,VLOOKUP($A69,'START HERE'!$A$13:$E$36,4,0))&amp;""</f>
      </c>
      <c r="E69" t="s" s="289">
        <f>VLOOKUP($A69,'START HERE'!$A$13:$E$36,5,0)&amp;""</f>
        <v>1053</v>
      </c>
      <c r="F69" s="281"/>
      <c r="G69" t="s" s="282">
        <f>VLOOKUP($A69,'Questions'!$A$2:$X$333,21,0)&amp;""</f>
        <v>1047</v>
      </c>
      <c r="H69" s="283"/>
      <c r="I69" t="s" s="284">
        <f>VLOOKUP($A69,'Questions'!$A$2:$X$333,23,0)&amp;""</f>
        <v>1051</v>
      </c>
      <c r="J69" s="283"/>
      <c r="K69" t="b" s="290">
        <v>0</v>
      </c>
      <c r="L69" s="274"/>
      <c r="M69" s="245"/>
      <c r="N69" s="118"/>
      <c r="O69" s="28"/>
      <c r="P69" s="29"/>
    </row>
    <row r="70" ht="75" customHeight="1">
      <c r="A70" t="s" s="278">
        <f>'START HERE'!$A$27</f>
        <v>61</v>
      </c>
      <c r="B70" t="s" s="53">
        <f>VLOOKUP($A70,'START HERE'!$A$13:$E$36,2,0)&amp;""</f>
        <v>62</v>
      </c>
      <c r="C70" t="s" s="291">
        <f>VLOOKUP($A70,'START HERE'!$A$13:$E$36,3,0)&amp;""</f>
      </c>
      <c r="D70" t="s" s="279">
        <f>IF(LEFT(VLOOKUP($A70,'START HERE'!$A$13:$E$36,5,0),21)='Auto Responses'!$A$32,'Auto Responses'!$A$33,VLOOKUP($A70,'START HERE'!$A$13:$E$36,4,0))&amp;""</f>
      </c>
      <c r="E70" t="s" s="289">
        <f>VLOOKUP($A70,'START HERE'!$A$13:$E$36,5,0)&amp;""</f>
        <v>1054</v>
      </c>
      <c r="F70" s="281"/>
      <c r="G70" t="s" s="282">
        <f>VLOOKUP($A70,'Questions'!$A$2:$X$333,21,0)&amp;""</f>
        <v>1038</v>
      </c>
      <c r="H70" s="283"/>
      <c r="I70" t="s" s="284">
        <f>VLOOKUP($A70,'Questions'!$A$2:$X$333,23,0)&amp;""</f>
        <v>1051</v>
      </c>
      <c r="J70" s="283"/>
      <c r="K70" t="b" s="290">
        <v>0</v>
      </c>
      <c r="L70" s="274"/>
      <c r="M70" s="245"/>
      <c r="N70" s="118"/>
      <c r="O70" s="28"/>
      <c r="P70" s="29"/>
    </row>
    <row r="71" ht="18.75" customHeight="1">
      <c r="A71" t="s" s="30">
        <f>VLOOKUP(LEFT($A72,4),'Auto Responses'!$N$4:$O$38,2,0)&amp;""</f>
        <v>65</v>
      </c>
      <c r="B71" s="31"/>
      <c r="C71" s="51"/>
      <c r="D71" s="51"/>
      <c r="E71" s="292"/>
      <c r="F71" t="s" s="293">
        <v>1036</v>
      </c>
      <c r="G71" t="s" s="288">
        <v>1031</v>
      </c>
      <c r="H71" t="s" s="288">
        <v>1032</v>
      </c>
      <c r="I71" t="s" s="288">
        <v>1033</v>
      </c>
      <c r="J71" t="s" s="288">
        <v>1034</v>
      </c>
      <c r="K71" s="294"/>
      <c r="L71" s="254"/>
      <c r="M71" s="118"/>
      <c r="N71" s="118"/>
      <c r="O71" s="28"/>
      <c r="P71" s="29"/>
    </row>
    <row r="72" ht="28.5" customHeight="1">
      <c r="A72" t="s" s="278">
        <f>'START HERE'!$A$29</f>
        <v>66</v>
      </c>
      <c r="B72" t="s" s="53">
        <f>VLOOKUP($A72,'START HERE'!$A$13:$E$36,2,0)&amp;""</f>
        <v>67</v>
      </c>
      <c r="C72" t="s" s="284">
        <f>VLOOKUP($A72,'START HERE'!$A$13:$E$36,3,0)&amp;""</f>
        <v>1047</v>
      </c>
      <c r="D72" t="s" s="272">
        <f>IF(LEFT(VLOOKUP($A72,'START HERE'!$A$13:$E$36,5,0),21)='Auto Responses'!$A$32,'Auto Responses'!$A$33,VLOOKUP($A72,'START HERE'!$A$13:$E$36,4,0))&amp;""</f>
        <v>68</v>
      </c>
      <c r="E72" t="s" s="289">
        <f>VLOOKUP($A72,'START HERE'!$A$13:$E$36,5,0)&amp;""</f>
        <v>1055</v>
      </c>
      <c r="F72" s="295"/>
      <c r="G72" t="s" s="282">
        <f>VLOOKUP($A72,'Questions'!$A$2:$X$333,21,0)&amp;""</f>
        <v>1038</v>
      </c>
      <c r="H72" s="283"/>
      <c r="I72" t="s" s="284">
        <f>VLOOKUP($A72,'Questions'!$A$2:$X$333,23,0)&amp;""</f>
      </c>
      <c r="J72" s="283"/>
      <c r="K72" t="b" s="296">
        <v>0</v>
      </c>
      <c r="L72" s="274"/>
      <c r="M72" s="245"/>
      <c r="N72" s="118"/>
      <c r="O72" s="28"/>
      <c r="P72" s="29"/>
    </row>
    <row r="73" ht="90" customHeight="1">
      <c r="A73" t="s" s="278">
        <f>'START HERE'!$A$30</f>
        <v>70</v>
      </c>
      <c r="B73" t="s" s="53">
        <f>VLOOKUP($A73,'START HERE'!$A$13:$E$36,2,0)&amp;""</f>
        <v>71</v>
      </c>
      <c r="C73" t="s" s="284">
        <f>VLOOKUP($A73,'START HERE'!$A$13:$E$36,3,0)&amp;""</f>
        <v>1047</v>
      </c>
      <c r="D73" t="s" s="272">
        <f>IF(LEFT(VLOOKUP($A73,'START HERE'!$A$13:$E$36,5,0),21)='Auto Responses'!$A$32,'Auto Responses'!$A$33,VLOOKUP($A73,'START HERE'!$A$13:$E$36,4,0))&amp;""</f>
      </c>
      <c r="E73" t="s" s="289">
        <f>VLOOKUP($A73,'START HERE'!$A$13:$E$36,5,0)&amp;""</f>
        <v>1056</v>
      </c>
      <c r="F73" s="281"/>
      <c r="G73" t="s" s="282">
        <f>VLOOKUP($A73,'Questions'!$A$2:$X$333,21,0)&amp;""</f>
        <v>1038</v>
      </c>
      <c r="H73" s="283"/>
      <c r="I73" t="s" s="284">
        <f>VLOOKUP($A73,'Questions'!$A$2:$X$333,23,0)&amp;""</f>
      </c>
      <c r="J73" s="283"/>
      <c r="K73" t="b" s="290">
        <v>0</v>
      </c>
      <c r="L73" s="274"/>
      <c r="M73" s="245"/>
      <c r="N73" s="118"/>
      <c r="O73" s="28"/>
      <c r="P73" s="29"/>
    </row>
    <row r="74" ht="15" customHeight="1">
      <c r="A74" t="s" s="278">
        <f>'START HERE'!$A$31</f>
        <v>73</v>
      </c>
      <c r="B74" t="s" s="53">
        <f>VLOOKUP($A74,'START HERE'!$A$13:$E$36,2,0)&amp;""</f>
        <v>74</v>
      </c>
      <c r="C74" t="s" s="284">
        <f>VLOOKUP($A74,'START HERE'!$A$13:$E$36,3,0)&amp;""</f>
        <v>1052</v>
      </c>
      <c r="D74" t="s" s="272">
        <f>IF(LEFT(VLOOKUP($A74,'START HERE'!$A$13:$E$36,5,0),21)='Auto Responses'!$A$32,'Auto Responses'!$A$33,VLOOKUP($A74,'START HERE'!$A$13:$E$36,4,0))&amp;""</f>
      </c>
      <c r="E74" t="s" s="289">
        <f>VLOOKUP($A74,'START HERE'!$A$13:$E$36,5,0)&amp;""</f>
        <v>1057</v>
      </c>
      <c r="F74" s="281"/>
      <c r="G74" t="s" s="282">
        <f>VLOOKUP($A74,'Questions'!$A$2:$X$333,21,0)&amp;""</f>
        <v>1038</v>
      </c>
      <c r="H74" s="283"/>
      <c r="I74" t="s" s="284">
        <f>VLOOKUP($A74,'Questions'!$A$2:$X$333,23,0)&amp;""</f>
      </c>
      <c r="J74" s="283"/>
      <c r="K74" t="b" s="290">
        <v>0</v>
      </c>
      <c r="L74" s="274"/>
      <c r="M74" s="245"/>
      <c r="N74" s="118"/>
      <c r="O74" s="28"/>
      <c r="P74" s="29"/>
    </row>
    <row r="75" ht="28.5" customHeight="1">
      <c r="A75" t="s" s="278">
        <f>'START HERE'!$A$32</f>
        <v>76</v>
      </c>
      <c r="B75" t="s" s="53">
        <f>VLOOKUP($A75,'START HERE'!$A$13:$E$36,2,0)&amp;""</f>
        <v>77</v>
      </c>
      <c r="C75" t="s" s="284">
        <f>VLOOKUP($A75,'START HERE'!$A$13:$E$36,3,0)&amp;""</f>
        <v>1052</v>
      </c>
      <c r="D75" t="s" s="272">
        <f>IF(LEFT(VLOOKUP($A75,'START HERE'!$A$13:$E$36,5,0),21)='Auto Responses'!$A$32,'Auto Responses'!$A$33,VLOOKUP($A75,'START HERE'!$A$13:$E$36,4,0))&amp;""</f>
      </c>
      <c r="E75" t="s" s="289">
        <f>VLOOKUP($A75,'START HERE'!$A$13:$E$36,5,0)&amp;""</f>
        <v>1058</v>
      </c>
      <c r="F75" s="281"/>
      <c r="G75" t="s" s="282">
        <f>VLOOKUP($A75,'Questions'!$A$2:$X$333,21,0)&amp;""</f>
        <v>1038</v>
      </c>
      <c r="H75" s="283"/>
      <c r="I75" t="s" s="284">
        <f>VLOOKUP($A75,'Questions'!$A$2:$X$333,23,0)&amp;""</f>
      </c>
      <c r="J75" s="283"/>
      <c r="K75" t="b" s="290">
        <v>0</v>
      </c>
      <c r="L75" s="274"/>
      <c r="M75" s="245"/>
      <c r="N75" s="118"/>
      <c r="O75" s="28"/>
      <c r="P75" s="29"/>
    </row>
    <row r="76" ht="90" customHeight="1">
      <c r="A76" t="s" s="278">
        <f>'START HERE'!$A$33</f>
        <v>79</v>
      </c>
      <c r="B76" t="s" s="53">
        <f>VLOOKUP($A76,'START HERE'!$A$13:$E$36,2,0)&amp;""</f>
        <v>80</v>
      </c>
      <c r="C76" t="s" s="284">
        <f>VLOOKUP($A76,'START HERE'!$A$13:$E$36,3,0)&amp;""</f>
        <v>1052</v>
      </c>
      <c r="D76" t="s" s="272">
        <f>IF(LEFT(VLOOKUP($A76,'START HERE'!$A$13:$E$36,5,0),21)='Auto Responses'!$A$32,'Auto Responses'!$A$33,VLOOKUP($A76,'START HERE'!$A$13:$E$36,4,0))&amp;""</f>
      </c>
      <c r="E76" t="s" s="289">
        <f>VLOOKUP($A76,'START HERE'!$A$13:$E$36,5,0)&amp;""</f>
        <v>1059</v>
      </c>
      <c r="F76" s="281"/>
      <c r="G76" t="s" s="282">
        <f>VLOOKUP($A76,'Questions'!$A$2:$X$333,21,0)&amp;""</f>
        <v>1038</v>
      </c>
      <c r="H76" s="283"/>
      <c r="I76" t="s" s="284">
        <f>VLOOKUP($A76,'Questions'!$A$2:$X$333,23,0)&amp;""</f>
      </c>
      <c r="J76" s="283"/>
      <c r="K76" t="b" s="290">
        <v>0</v>
      </c>
      <c r="L76" s="274"/>
      <c r="M76" s="245"/>
      <c r="N76" s="118"/>
      <c r="O76" s="28"/>
      <c r="P76" s="29"/>
    </row>
    <row r="77" ht="90" customHeight="1">
      <c r="A77" t="s" s="278">
        <f>'START HERE'!$A$34</f>
        <v>82</v>
      </c>
      <c r="B77" t="s" s="53">
        <f>VLOOKUP($A77,'START HERE'!$A$13:$E$36,2,0)&amp;""</f>
        <v>83</v>
      </c>
      <c r="C77" t="s" s="284">
        <f>VLOOKUP($A77,'START HERE'!$A$13:$E$36,3,0)&amp;""</f>
        <v>1052</v>
      </c>
      <c r="D77" t="s" s="272">
        <f>IF(LEFT(VLOOKUP($A77,'START HERE'!$A$13:$E$36,5,0),21)='Auto Responses'!$A$32,'Auto Responses'!$A$33,VLOOKUP($A77,'START HERE'!$A$13:$E$36,4,0))&amp;""</f>
      </c>
      <c r="E77" t="s" s="289">
        <f>VLOOKUP($A77,'START HERE'!$A$13:$E$36,5,0)&amp;""</f>
        <v>1060</v>
      </c>
      <c r="F77" s="281"/>
      <c r="G77" t="s" s="282">
        <f>VLOOKUP($A77,'Questions'!$A$2:$X$333,21,0)&amp;""</f>
        <v>1038</v>
      </c>
      <c r="H77" s="283"/>
      <c r="I77" t="s" s="284">
        <f>VLOOKUP($A77,'Questions'!$A$2:$X$333,23,0)&amp;""</f>
      </c>
      <c r="J77" s="283"/>
      <c r="K77" t="b" s="290">
        <v>0</v>
      </c>
      <c r="L77" s="274"/>
      <c r="M77" s="245"/>
      <c r="N77" s="118"/>
      <c r="O77" s="28"/>
      <c r="P77" s="29"/>
    </row>
    <row r="78" ht="57" customHeight="1">
      <c r="A78" t="s" s="278">
        <f>'START HERE'!$A$35</f>
        <v>85</v>
      </c>
      <c r="B78" t="s" s="53">
        <f>VLOOKUP($A78,'START HERE'!$A$13:$E$36,2,0)&amp;""</f>
        <v>86</v>
      </c>
      <c r="C78" t="s" s="284">
        <f>VLOOKUP($A78,'START HERE'!$A$13:$E$36,3,0)&amp;""</f>
        <v>1052</v>
      </c>
      <c r="D78" t="s" s="272">
        <f>IF(LEFT(VLOOKUP($A78,'START HERE'!$A$13:$E$36,5,0),21)='Auto Responses'!$A$32,'Auto Responses'!$A$33,VLOOKUP($A78,'START HERE'!$A$13:$E$36,4,0))&amp;""</f>
      </c>
      <c r="E78" t="s" s="289">
        <f>VLOOKUP($A78,'START HERE'!$A$13:$E$36,5,0)&amp;""</f>
        <v>1061</v>
      </c>
      <c r="F78" s="281"/>
      <c r="G78" t="s" s="282">
        <f>VLOOKUP($A78,'Questions'!$A$2:$X$333,21,0)&amp;""</f>
        <v>1038</v>
      </c>
      <c r="H78" s="283"/>
      <c r="I78" t="s" s="284">
        <f>VLOOKUP($A78,'Questions'!$A$2:$X$333,23,0)&amp;""</f>
      </c>
      <c r="J78" s="283"/>
      <c r="K78" t="b" s="290">
        <v>0</v>
      </c>
      <c r="L78" s="274"/>
      <c r="M78" s="245"/>
      <c r="N78" s="118"/>
      <c r="O78" s="28"/>
      <c r="P78" s="29"/>
    </row>
    <row r="79" ht="75.75" customHeight="1">
      <c r="A79" t="s" s="278">
        <f>'START HERE'!$A$36</f>
        <v>88</v>
      </c>
      <c r="B79" t="s" s="53">
        <f>VLOOKUP($A79,'START HERE'!$A$13:$E$36,2,0)&amp;""</f>
        <v>89</v>
      </c>
      <c r="C79" t="s" s="284">
        <f>VLOOKUP($A79,'START HERE'!$A$13:$E$36,3,0)&amp;""</f>
        <v>1052</v>
      </c>
      <c r="D79" t="s" s="272">
        <f>IF(LEFT(VLOOKUP($A79,'START HERE'!$A$13:$E$36,5,0),21)='Auto Responses'!$A$32,'Auto Responses'!$A$33,VLOOKUP($A79,'START HERE'!$A$13:$E$36,4,0))&amp;""</f>
      </c>
      <c r="E79" t="s" s="289">
        <f>VLOOKUP($A79,'START HERE'!$A$13:$E$36,5,0)&amp;""</f>
        <v>1062</v>
      </c>
      <c r="F79" s="297"/>
      <c r="G79" t="s" s="282">
        <f>VLOOKUP($A79,'Questions'!$A$2:$X$333,21,0)&amp;""</f>
        <v>1038</v>
      </c>
      <c r="H79" s="283"/>
      <c r="I79" t="s" s="284">
        <f>VLOOKUP($A79,'Questions'!$A$2:$X$333,23,0)&amp;""</f>
      </c>
      <c r="J79" s="283"/>
      <c r="K79" t="b" s="298">
        <v>0</v>
      </c>
      <c r="L79" s="274"/>
      <c r="M79" s="245"/>
      <c r="N79" s="118"/>
      <c r="O79" s="28"/>
      <c r="P79" s="29"/>
    </row>
    <row r="80" ht="18" customHeight="1">
      <c r="A80" t="s" s="30">
        <f>VLOOKUP(LEFT($A81,4),'Auto Responses'!$N$4:$O$38,2,0)&amp;""</f>
        <v>102</v>
      </c>
      <c r="B80" s="31"/>
      <c r="C80" s="51"/>
      <c r="D80" s="51"/>
      <c r="E80" s="292"/>
      <c r="F80" t="s" s="277">
        <v>1036</v>
      </c>
      <c r="G80" t="s" s="288">
        <v>1031</v>
      </c>
      <c r="H80" t="s" s="288">
        <v>1032</v>
      </c>
      <c r="I80" t="s" s="288">
        <v>1033</v>
      </c>
      <c r="J80" t="s" s="288">
        <v>1034</v>
      </c>
      <c r="K80" s="275"/>
      <c r="L80" s="254"/>
      <c r="M80" s="118"/>
      <c r="N80" s="118"/>
      <c r="O80" s="28"/>
      <c r="P80" s="29"/>
    </row>
    <row r="81" ht="28.5" customHeight="1">
      <c r="A81" t="s" s="278">
        <f>'Organization'!$A$22</f>
        <v>103</v>
      </c>
      <c r="B81" t="s" s="53">
        <f>VLOOKUP($A81,'Organization'!$A$13:$E$67,2,0)&amp;""</f>
        <v>104</v>
      </c>
      <c r="C81" t="s" s="284">
        <f>VLOOKUP($A81,'Organization'!$A$13:$E$67,3,0)&amp;""</f>
        <v>1052</v>
      </c>
      <c r="D81" t="s" s="272">
        <f>IF(LEFT(VLOOKUP($A81,'Organization'!$A$13:$E$67,5,0),21)='Auto Responses'!$A$32,'Auto Responses'!$A$33,VLOOKUP($A81,'Organization'!$A$13:$E$67,4,0))&amp;""</f>
      </c>
      <c r="E81" t="s" s="289">
        <f>VLOOKUP($A81,'Organization'!$A$13:$E$67,5,0)&amp;""</f>
      </c>
      <c r="F81" s="299"/>
      <c r="G81" t="s" s="282">
        <f>VLOOKUP($A81,'Questions'!$A$2:$X$333,21,0)&amp;""</f>
        <v>1047</v>
      </c>
      <c r="H81" s="283"/>
      <c r="I81" t="s" s="284">
        <f>VLOOKUP($A81,'Questions'!$A$2:$X$333,23,0)&amp;""</f>
        <v>1049</v>
      </c>
      <c r="J81" s="283"/>
      <c r="K81" t="b" s="290">
        <v>0</v>
      </c>
      <c r="L81" s="300"/>
      <c r="M81" s="118"/>
      <c r="N81" s="118"/>
      <c r="O81" s="28"/>
      <c r="P81" s="29"/>
    </row>
    <row r="82" ht="28.5" customHeight="1">
      <c r="A82" t="s" s="278">
        <f>'Organization'!$A$23</f>
        <v>105</v>
      </c>
      <c r="B82" t="s" s="53">
        <f>VLOOKUP($A82,'Organization'!$A$13:$E$67,2,0)&amp;""</f>
        <v>106</v>
      </c>
      <c r="C82" t="s" s="284">
        <f>VLOOKUP($A82,'Organization'!$A$13:$E$67,3,0)&amp;""</f>
        <v>1052</v>
      </c>
      <c r="D82" t="s" s="272">
        <f>IF(LEFT(VLOOKUP($A82,'Organization'!$A$13:$E$67,5,0),21)='Auto Responses'!$A$32,'Auto Responses'!$A$33,VLOOKUP($A82,'Organization'!$A$13:$E$67,4,0))&amp;""</f>
      </c>
      <c r="E82" t="s" s="289">
        <f>VLOOKUP($A82,'Organization'!$A$13:$E$67,5,0)&amp;""</f>
      </c>
      <c r="F82" s="299"/>
      <c r="G82" t="s" s="282">
        <f>VLOOKUP($A82,'Questions'!$A$2:$X$333,21,0)&amp;""</f>
        <v>1047</v>
      </c>
      <c r="H82" s="283"/>
      <c r="I82" t="s" s="284">
        <f>VLOOKUP($A82,'Questions'!$A$2:$X$333,23,0)&amp;""</f>
        <v>1049</v>
      </c>
      <c r="J82" s="283"/>
      <c r="K82" t="b" s="290">
        <v>0</v>
      </c>
      <c r="L82" s="300"/>
      <c r="M82" s="118"/>
      <c r="N82" s="118"/>
      <c r="O82" s="28"/>
      <c r="P82" s="29"/>
    </row>
    <row r="83" ht="15" customHeight="1">
      <c r="A83" t="s" s="278">
        <f>'Organization'!$A$24</f>
        <v>107</v>
      </c>
      <c r="B83" t="s" s="53">
        <f>VLOOKUP($A83,'Organization'!$A$13:$E$67,2,0)&amp;""</f>
        <v>108</v>
      </c>
      <c r="C83" t="s" s="284">
        <f>VLOOKUP($A83,'Organization'!$A$13:$E$67,3,0)&amp;""</f>
        <v>1052</v>
      </c>
      <c r="D83" t="s" s="272">
        <f>IF(LEFT(VLOOKUP($A83,'Organization'!$A$13:$E$67,5,0),21)='Auto Responses'!$A$32,'Auto Responses'!$A$33,VLOOKUP($A83,'Organization'!$A$13:$E$67,4,0))&amp;""</f>
      </c>
      <c r="E83" t="s" s="289">
        <f>VLOOKUP($A83,'Organization'!$A$13:$E$67,5,0)&amp;""</f>
        <v>1063</v>
      </c>
      <c r="F83" s="299"/>
      <c r="G83" t="s" s="282">
        <f>VLOOKUP($A83,'Questions'!$A$2:$X$333,21,0)&amp;""</f>
        <v>1047</v>
      </c>
      <c r="H83" s="283"/>
      <c r="I83" t="s" s="284">
        <f>VLOOKUP($A83,'Questions'!$A$2:$X$333,23,0)&amp;""</f>
        <v>1064</v>
      </c>
      <c r="J83" s="283"/>
      <c r="K83" t="b" s="290">
        <v>0</v>
      </c>
      <c r="L83" s="300"/>
      <c r="M83" s="118"/>
      <c r="N83" s="118"/>
      <c r="O83" s="28"/>
      <c r="P83" s="29"/>
    </row>
    <row r="84" ht="28.5" customHeight="1">
      <c r="A84" t="s" s="278">
        <f>'Organization'!$A$25</f>
        <v>110</v>
      </c>
      <c r="B84" t="s" s="53">
        <f>VLOOKUP($A84,'Organization'!$A$13:$E$67,2,0)&amp;""</f>
        <v>111</v>
      </c>
      <c r="C84" t="s" s="284">
        <f>VLOOKUP($A84,'Organization'!$A$13:$E$67,3,0)&amp;""</f>
        <v>1052</v>
      </c>
      <c r="D84" t="s" s="272">
        <f>IF(LEFT(VLOOKUP($A84,'Organization'!$A$13:$E$67,5,0),21)='Auto Responses'!$A$32,'Auto Responses'!$A$33,VLOOKUP($A84,'Organization'!$A$13:$E$67,4,0))&amp;""</f>
      </c>
      <c r="E84" t="s" s="289">
        <f>VLOOKUP($A84,'Organization'!$A$13:$E$67,5,0)&amp;""</f>
        <v>1065</v>
      </c>
      <c r="F84" s="299"/>
      <c r="G84" t="s" s="282">
        <f>VLOOKUP($A84,'Questions'!$A$2:$X$333,21,0)&amp;""</f>
        <v>1047</v>
      </c>
      <c r="H84" s="283"/>
      <c r="I84" t="s" s="284">
        <f>VLOOKUP($A84,'Questions'!$A$2:$X$333,23,0)&amp;""</f>
        <v>1064</v>
      </c>
      <c r="J84" s="283"/>
      <c r="K84" t="b" s="290">
        <v>0</v>
      </c>
      <c r="L84" s="300"/>
      <c r="M84" s="118"/>
      <c r="N84" s="118"/>
      <c r="O84" s="28"/>
      <c r="P84" s="29"/>
    </row>
    <row r="85" ht="42.75" customHeight="1">
      <c r="A85" t="s" s="278">
        <f>'Organization'!$A$26</f>
        <v>113</v>
      </c>
      <c r="B85" t="s" s="53">
        <f>VLOOKUP($A85,'Organization'!$A$13:$E$67,2,0)&amp;""</f>
        <v>114</v>
      </c>
      <c r="C85" t="s" s="284">
        <f>VLOOKUP($A85,'Organization'!$A$13:$E$67,3,0)&amp;""</f>
        <v>1052</v>
      </c>
      <c r="D85" t="s" s="272">
        <f>IF(LEFT(VLOOKUP($A85,'Organization'!$A$13:$E$67,5,0),21)='Auto Responses'!$A$32,'Auto Responses'!$A$33,VLOOKUP($A85,'Organization'!$A$13:$E$67,4,0))&amp;""</f>
        <v>115</v>
      </c>
      <c r="E85" t="s" s="289">
        <f>VLOOKUP($A85,'Organization'!$A$13:$E$67,5,0)&amp;""</f>
        <v>1066</v>
      </c>
      <c r="F85" s="299"/>
      <c r="G85" t="s" s="282">
        <f>VLOOKUP($A85,'Questions'!$A$2:$X$333,21,0)&amp;""</f>
        <v>1047</v>
      </c>
      <c r="H85" s="283"/>
      <c r="I85" t="s" s="284">
        <f>VLOOKUP($A85,'Questions'!$A$2:$X$333,23,0)&amp;""</f>
        <v>1064</v>
      </c>
      <c r="J85" s="283"/>
      <c r="K85" t="b" s="290">
        <v>0</v>
      </c>
      <c r="L85" s="300"/>
      <c r="M85" s="118"/>
      <c r="N85" s="118"/>
      <c r="O85" s="28"/>
      <c r="P85" s="29"/>
    </row>
    <row r="86" ht="15" customHeight="1">
      <c r="A86" t="s" s="278">
        <f>'Organization'!$A$27</f>
        <v>117</v>
      </c>
      <c r="B86" t="s" s="53">
        <f>VLOOKUP($A86,'Organization'!$A$13:$E$67,2,0)&amp;""</f>
        <v>118</v>
      </c>
      <c r="C86" t="s" s="284">
        <f>VLOOKUP($A86,'Organization'!$A$13:$E$67,3,0)&amp;""</f>
        <v>1052</v>
      </c>
      <c r="D86" t="s" s="272">
        <f>IF(LEFT(VLOOKUP($A86,'Organization'!$A$13:$E$67,5,0),21)='Auto Responses'!$A$32,'Auto Responses'!$A$33,VLOOKUP($A86,'Organization'!$A$13:$E$67,4,0))&amp;""</f>
        <v>119</v>
      </c>
      <c r="E86" t="s" s="289">
        <f>VLOOKUP($A86,'Organization'!$A$13:$E$67,5,0)&amp;""</f>
        <v>1067</v>
      </c>
      <c r="F86" s="299"/>
      <c r="G86" t="s" s="282">
        <f>VLOOKUP($A86,'Questions'!$A$2:$X$333,21,0)&amp;""</f>
        <v>1047</v>
      </c>
      <c r="H86" s="283"/>
      <c r="I86" t="s" s="284">
        <f>VLOOKUP($A86,'Questions'!$A$2:$X$333,23,0)&amp;""</f>
        <v>1064</v>
      </c>
      <c r="J86" s="283"/>
      <c r="K86" t="b" s="290">
        <v>0</v>
      </c>
      <c r="L86" s="300"/>
      <c r="M86" s="118"/>
      <c r="N86" s="118"/>
      <c r="O86" s="28"/>
      <c r="P86" s="29"/>
    </row>
    <row r="87" ht="28.5" customHeight="1">
      <c r="A87" t="s" s="278">
        <f>'Organization'!$A$28</f>
        <v>121</v>
      </c>
      <c r="B87" t="s" s="53">
        <f>VLOOKUP($A87,'Organization'!$A$13:$E$67,2,0)&amp;""</f>
        <v>122</v>
      </c>
      <c r="C87" t="s" s="284">
        <f>VLOOKUP($A87,'Organization'!$A$13:$E$67,3,0)&amp;""</f>
        <v>1052</v>
      </c>
      <c r="D87" t="s" s="272">
        <f>IF(LEFT(VLOOKUP($A87,'Organization'!$A$13:$E$67,5,0),21)='Auto Responses'!$A$32,'Auto Responses'!$A$33,VLOOKUP($A87,'Organization'!$A$13:$E$67,4,0))&amp;""</f>
      </c>
      <c r="E87" t="s" s="289">
        <f>VLOOKUP($A87,'Organization'!$A$13:$E$67,5,0)&amp;""</f>
        <v>1068</v>
      </c>
      <c r="F87" s="299"/>
      <c r="G87" t="s" s="282">
        <f>VLOOKUP($A87,'Questions'!$A$2:$X$333,21,0)&amp;""</f>
        <v>1047</v>
      </c>
      <c r="H87" s="283"/>
      <c r="I87" t="s" s="284">
        <f>VLOOKUP($A87,'Questions'!$A$2:$X$333,23,0)&amp;""</f>
        <v>1064</v>
      </c>
      <c r="J87" s="283"/>
      <c r="K87" t="b" s="290">
        <v>0</v>
      </c>
      <c r="L87" s="300"/>
      <c r="M87" s="118"/>
      <c r="N87" s="118"/>
      <c r="O87" s="28"/>
      <c r="P87" s="29"/>
    </row>
    <row r="88" ht="18" customHeight="1">
      <c r="A88" t="s" s="30">
        <f>VLOOKUP(LEFT($A89,4),'Auto Responses'!$N$4:$O$38,2,0)&amp;""</f>
        <v>124</v>
      </c>
      <c r="B88" s="31"/>
      <c r="C88" s="51"/>
      <c r="D88" s="51"/>
      <c r="E88" s="292"/>
      <c r="F88" t="s" s="287">
        <v>1036</v>
      </c>
      <c r="G88" t="s" s="288">
        <v>1031</v>
      </c>
      <c r="H88" t="s" s="288">
        <v>1032</v>
      </c>
      <c r="I88" t="s" s="288">
        <v>1033</v>
      </c>
      <c r="J88" t="s" s="288">
        <v>1034</v>
      </c>
      <c r="K88" s="51"/>
      <c r="L88" s="254"/>
      <c r="M88" s="118"/>
      <c r="N88" s="118"/>
      <c r="O88" s="28"/>
      <c r="P88" s="29"/>
    </row>
    <row r="89" ht="42.75" customHeight="1">
      <c r="A89" t="s" s="278">
        <f>'Organization'!$A$30</f>
        <v>125</v>
      </c>
      <c r="B89" t="s" s="53">
        <f>VLOOKUP($A89,'Organization'!$A$13:$E$67,2,0)&amp;""</f>
        <v>126</v>
      </c>
      <c r="C89" t="s" s="284">
        <f>VLOOKUP($A89,'Organization'!$A$13:$E$67,3,0)&amp;""</f>
        <v>1052</v>
      </c>
      <c r="D89" t="s" s="272">
        <f>IF(LEFT(VLOOKUP($A89,'Organization'!$A$13:$E$67,5,0),21)='Auto Responses'!$A$32,'Auto Responses'!$A$33,VLOOKUP($A89,'Organization'!$A$13:$E$67,4,0))&amp;""</f>
        <v>1069</v>
      </c>
      <c r="E89" t="s" s="289">
        <f>VLOOKUP($A89,'Organization'!$A$13:$E$67,5,0)&amp;""</f>
        <v>1070</v>
      </c>
      <c r="F89" s="299"/>
      <c r="G89" t="s" s="282">
        <f>VLOOKUP($A89,'Questions'!$A$2:$X$333,21,0)&amp;""</f>
        <v>1047</v>
      </c>
      <c r="H89" s="283"/>
      <c r="I89" t="s" s="284">
        <f>VLOOKUP($A89,'Questions'!$A$2:$X$333,23,0)&amp;""</f>
        <v>1049</v>
      </c>
      <c r="J89" s="283"/>
      <c r="K89" t="b" s="290">
        <v>0</v>
      </c>
      <c r="L89" s="300"/>
      <c r="M89" s="118"/>
      <c r="N89" s="118"/>
      <c r="O89" s="28"/>
      <c r="P89" s="29"/>
    </row>
    <row r="90" ht="90" customHeight="1">
      <c r="A90" t="s" s="278">
        <f>'Organization'!$A$31</f>
        <v>129</v>
      </c>
      <c r="B90" t="s" s="53">
        <f>VLOOKUP($A90,'Organization'!$A$13:$E$67,2,0)&amp;""</f>
        <v>130</v>
      </c>
      <c r="C90" t="s" s="284">
        <f>VLOOKUP($A90,'Organization'!$A$13:$E$67,3,0)&amp;""</f>
        <v>1052</v>
      </c>
      <c r="D90" t="s" s="272">
        <f>IF(LEFT(VLOOKUP($A90,'Organization'!$A$13:$E$67,5,0),21)='Auto Responses'!$A$32,'Auto Responses'!$A$33,VLOOKUP($A90,'Organization'!$A$13:$E$67,4,0))&amp;""</f>
        <v>1071</v>
      </c>
      <c r="E90" t="s" s="289">
        <f>VLOOKUP($A90,'Organization'!$A$13:$E$67,5,0)&amp;""</f>
      </c>
      <c r="F90" s="299"/>
      <c r="G90" t="s" s="282">
        <f>VLOOKUP($A90,'Questions'!$A$2:$X$333,21,0)&amp;""</f>
        <v>1047</v>
      </c>
      <c r="H90" s="283"/>
      <c r="I90" t="s" s="284">
        <f>VLOOKUP($A90,'Questions'!$A$2:$X$333,23,0)&amp;""</f>
        <v>1049</v>
      </c>
      <c r="J90" s="283"/>
      <c r="K90" t="b" s="290">
        <v>0</v>
      </c>
      <c r="L90" s="300"/>
      <c r="M90" s="118"/>
      <c r="N90" s="118"/>
      <c r="O90" s="28"/>
      <c r="P90" s="29"/>
    </row>
    <row r="91" ht="28.5" customHeight="1">
      <c r="A91" t="s" s="278">
        <f>'Organization'!$A$32</f>
        <v>132</v>
      </c>
      <c r="B91" t="s" s="53">
        <f>VLOOKUP($A91,'Organization'!$A$13:$E$67,2,0)&amp;""</f>
        <v>133</v>
      </c>
      <c r="C91" t="s" s="284">
        <f>VLOOKUP($A91,'Organization'!$A$13:$E$67,3,0)&amp;""</f>
        <v>1052</v>
      </c>
      <c r="D91" t="s" s="272">
        <f>IF(LEFT(VLOOKUP($A91,'Organization'!$A$13:$E$67,5,0),21)='Auto Responses'!$A$32,'Auto Responses'!$A$33,VLOOKUP($A91,'Organization'!$A$13:$E$67,4,0))&amp;""</f>
        <v>1072</v>
      </c>
      <c r="E91" t="s" s="289">
        <f>VLOOKUP($A91,'Organization'!$A$13:$E$67,5,0)&amp;""</f>
      </c>
      <c r="F91" s="299"/>
      <c r="G91" t="s" s="282">
        <f>VLOOKUP($A91,'Questions'!$A$2:$X$333,21,0)&amp;""</f>
        <v>1047</v>
      </c>
      <c r="H91" s="283"/>
      <c r="I91" t="s" s="284">
        <f>VLOOKUP($A91,'Questions'!$A$2:$X$333,23,0)&amp;""</f>
        <v>1049</v>
      </c>
      <c r="J91" s="283"/>
      <c r="K91" t="b" s="290">
        <v>0</v>
      </c>
      <c r="L91" s="300"/>
      <c r="M91" s="118"/>
      <c r="N91" s="118"/>
      <c r="O91" s="28"/>
      <c r="P91" s="29"/>
    </row>
    <row r="92" ht="90" customHeight="1">
      <c r="A92" t="s" s="278">
        <f>'Organization'!$A$33</f>
        <v>135</v>
      </c>
      <c r="B92" t="s" s="53">
        <f>VLOOKUP($A92,'Organization'!$A$13:$E$67,2,0)&amp;""</f>
        <v>136</v>
      </c>
      <c r="C92" t="s" s="284">
        <f>VLOOKUP($A92,'Organization'!$A$13:$E$67,3,0)&amp;""</f>
        <v>1052</v>
      </c>
      <c r="D92" t="s" s="272">
        <f>IF(LEFT(VLOOKUP($A92,'Organization'!$A$13:$E$67,5,0),21)='Auto Responses'!$A$32,'Auto Responses'!$A$33,VLOOKUP($A92,'Organization'!$A$13:$E$67,4,0))&amp;""</f>
      </c>
      <c r="E92" t="s" s="289">
        <f>VLOOKUP($A92,'Organization'!$A$13:$E$67,5,0)&amp;""</f>
        <v>1073</v>
      </c>
      <c r="F92" s="299"/>
      <c r="G92" t="s" s="282">
        <f>VLOOKUP($A92,'Questions'!$A$2:$X$333,21,0)&amp;""</f>
        <v>1047</v>
      </c>
      <c r="H92" s="283"/>
      <c r="I92" t="s" s="284">
        <f>VLOOKUP($A92,'Questions'!$A$2:$X$333,23,0)&amp;""</f>
        <v>1049</v>
      </c>
      <c r="J92" s="283"/>
      <c r="K92" t="b" s="290">
        <v>0</v>
      </c>
      <c r="L92" s="300"/>
      <c r="M92" s="118"/>
      <c r="N92" s="118"/>
      <c r="O92" s="28"/>
      <c r="P92" s="29"/>
    </row>
    <row r="93" ht="60" customHeight="1">
      <c r="A93" t="s" s="278">
        <f>'Organization'!$A$34</f>
        <v>138</v>
      </c>
      <c r="B93" t="s" s="53">
        <f>VLOOKUP($A93,'Organization'!$A$13:$E$67,2,0)&amp;""</f>
        <v>139</v>
      </c>
      <c r="C93" t="s" s="284">
        <f>VLOOKUP($A93,'Organization'!$A$13:$E$67,3,0)&amp;""</f>
        <v>1052</v>
      </c>
      <c r="D93" t="s" s="272">
        <f>IF(LEFT(VLOOKUP($A93,'Organization'!$A$13:$E$67,5,0),21)='Auto Responses'!$A$32,'Auto Responses'!$A$33,VLOOKUP($A93,'Organization'!$A$13:$E$67,4,0))&amp;""</f>
      </c>
      <c r="E93" t="s" s="289">
        <f>VLOOKUP($A93,'Organization'!$A$13:$E$67,5,0)&amp;""</f>
        <v>1074</v>
      </c>
      <c r="F93" s="299"/>
      <c r="G93" t="s" s="282">
        <f>VLOOKUP($A93,'Questions'!$A$2:$X$333,21,0)&amp;""</f>
        <v>1047</v>
      </c>
      <c r="H93" s="283"/>
      <c r="I93" t="s" s="284">
        <f>VLOOKUP($A93,'Questions'!$A$2:$X$333,23,0)&amp;""</f>
        <v>1064</v>
      </c>
      <c r="J93" s="283"/>
      <c r="K93" t="b" s="290">
        <v>0</v>
      </c>
      <c r="L93" s="300"/>
      <c r="M93" s="118"/>
      <c r="N93" s="118"/>
      <c r="O93" s="28"/>
      <c r="P93" s="29"/>
    </row>
    <row r="94" ht="18" customHeight="1">
      <c r="A94" t="s" s="30">
        <f>VLOOKUP(LEFT($A95,4),'Auto Responses'!$N$4:$O$38,2,0)&amp;""</f>
        <v>141</v>
      </c>
      <c r="B94" s="31"/>
      <c r="C94" s="51"/>
      <c r="D94" s="51"/>
      <c r="E94" s="292"/>
      <c r="F94" t="s" s="287">
        <v>1036</v>
      </c>
      <c r="G94" t="s" s="288">
        <v>1031</v>
      </c>
      <c r="H94" t="s" s="288">
        <v>1032</v>
      </c>
      <c r="I94" t="s" s="288">
        <v>1033</v>
      </c>
      <c r="J94" t="s" s="288">
        <v>1034</v>
      </c>
      <c r="K94" s="51"/>
      <c r="L94" s="254"/>
      <c r="M94" s="118"/>
      <c r="N94" s="118"/>
      <c r="O94" s="28"/>
      <c r="P94" s="29"/>
    </row>
    <row r="95" ht="28.5" customHeight="1">
      <c r="A95" t="s" s="278">
        <f>'Organization'!$A$36</f>
        <v>142</v>
      </c>
      <c r="B95" t="s" s="53">
        <f>VLOOKUP($A95,'Organization'!$A$13:$E$67,2,0)&amp;""</f>
        <v>143</v>
      </c>
      <c r="C95" t="s" s="284">
        <f>VLOOKUP($A95,'Organization'!$A$13:$E$67,3,0)&amp;""</f>
        <v>1052</v>
      </c>
      <c r="D95" t="s" s="272">
        <f>IF(LEFT(VLOOKUP($A95,'Organization'!$A$13:$E$67,5,0),21)='Auto Responses'!$A$32,'Auto Responses'!$A$33,VLOOKUP($A95,'Organization'!$A$13:$E$67,4,0))&amp;""</f>
        <v>1075</v>
      </c>
      <c r="E95" t="s" s="289">
        <f>VLOOKUP($A95,'Organization'!$A$13:$E$67,5,0)&amp;""</f>
        <v>1076</v>
      </c>
      <c r="F95" s="299"/>
      <c r="G95" t="s" s="282">
        <f>VLOOKUP($A95,'Questions'!$A$2:$X$333,21,0)&amp;""</f>
        <v>1047</v>
      </c>
      <c r="H95" s="283"/>
      <c r="I95" t="s" s="284">
        <f>VLOOKUP($A95,'Questions'!$A$2:$X$333,23,0)&amp;""</f>
        <v>1049</v>
      </c>
      <c r="J95" s="283"/>
      <c r="K95" t="b" s="290">
        <v>0</v>
      </c>
      <c r="L95" s="300"/>
      <c r="M95" s="118"/>
      <c r="N95" s="118"/>
      <c r="O95" s="28"/>
      <c r="P95" s="29"/>
    </row>
    <row r="96" ht="75" customHeight="1">
      <c r="A96" t="s" s="278">
        <f>'Organization'!$A$37</f>
        <v>146</v>
      </c>
      <c r="B96" t="s" s="53">
        <f>VLOOKUP($A96,'Organization'!$A$13:$E$67,2,0)&amp;""</f>
        <v>147</v>
      </c>
      <c r="C96" t="s" s="284">
        <f>VLOOKUP($A96,'Organization'!$A$13:$E$67,3,0)&amp;""</f>
        <v>1077</v>
      </c>
      <c r="D96" t="s" s="272">
        <f>IF(LEFT(VLOOKUP($A96,'Organization'!$A$13:$E$67,5,0),21)='Auto Responses'!$A$32,'Auto Responses'!$A$33,VLOOKUP($A96,'Organization'!$A$13:$E$67,4,0))&amp;""</f>
      </c>
      <c r="E96" t="s" s="289">
        <f>VLOOKUP($A96,'Organization'!$A$13:$E$67,5,0)&amp;""</f>
        <v>1078</v>
      </c>
      <c r="F96" s="299"/>
      <c r="G96" t="s" s="282">
        <f>VLOOKUP($A96,'Questions'!$A$2:$X$333,21,0)&amp;""</f>
        <v>1047</v>
      </c>
      <c r="H96" s="283"/>
      <c r="I96" t="s" s="284">
        <f>VLOOKUP($A96,'Questions'!$A$2:$X$333,23,0)&amp;""</f>
        <v>1049</v>
      </c>
      <c r="J96" s="283"/>
      <c r="K96" t="b" s="290">
        <v>0</v>
      </c>
      <c r="L96" s="300"/>
      <c r="M96" s="118"/>
      <c r="N96" s="118"/>
      <c r="O96" s="28"/>
      <c r="P96" s="29"/>
    </row>
    <row r="97" ht="28.5" customHeight="1">
      <c r="A97" t="s" s="278">
        <f>'Organization'!$A$38</f>
        <v>150</v>
      </c>
      <c r="B97" t="s" s="53">
        <f>VLOOKUP($A97,'Organization'!$A$13:$E$67,2,0)&amp;""</f>
        <v>151</v>
      </c>
      <c r="C97" t="s" s="284">
        <f>VLOOKUP($A97,'Organization'!$A$13:$E$67,3,0)&amp;""</f>
        <v>1077</v>
      </c>
      <c r="D97" t="s" s="272">
        <f>IF(LEFT(VLOOKUP($A97,'Organization'!$A$13:$E$67,5,0),21)='Auto Responses'!$A$32,'Auto Responses'!$A$33,VLOOKUP($A97,'Organization'!$A$13:$E$67,4,0))&amp;""</f>
      </c>
      <c r="E97" t="s" s="289">
        <f>VLOOKUP($A97,'Organization'!$A$13:$E$67,5,0)&amp;""</f>
        <v>1078</v>
      </c>
      <c r="F97" s="299"/>
      <c r="G97" t="s" s="282">
        <f>VLOOKUP($A97,'Questions'!$A$2:$X$333,21,0)&amp;""</f>
        <v>1047</v>
      </c>
      <c r="H97" s="283"/>
      <c r="I97" t="s" s="284">
        <f>VLOOKUP($A97,'Questions'!$A$2:$X$333,23,0)&amp;""</f>
        <v>1049</v>
      </c>
      <c r="J97" s="283"/>
      <c r="K97" t="b" s="290">
        <v>0</v>
      </c>
      <c r="L97" s="300"/>
      <c r="M97" s="118"/>
      <c r="N97" s="118"/>
      <c r="O97" s="28"/>
      <c r="P97" s="29"/>
    </row>
    <row r="98" ht="15" customHeight="1">
      <c r="A98" t="s" s="278">
        <f>'Organization'!$A$39</f>
        <v>152</v>
      </c>
      <c r="B98" t="s" s="53">
        <f>VLOOKUP($A98,'Organization'!$A$13:$E$67,2,0)&amp;""</f>
        <v>153</v>
      </c>
      <c r="C98" t="s" s="284">
        <f>VLOOKUP($A98,'Organization'!$A$13:$E$67,3,0)&amp;""</f>
        <v>1052</v>
      </c>
      <c r="D98" t="s" s="272">
        <f>IF(LEFT(VLOOKUP($A98,'Organization'!$A$13:$E$67,5,0),21)='Auto Responses'!$A$32,'Auto Responses'!$A$33,VLOOKUP($A98,'Organization'!$A$13:$E$67,4,0))&amp;""</f>
      </c>
      <c r="E98" t="s" s="289">
        <f>VLOOKUP($A98,'Organization'!$A$13:$E$67,5,0)&amp;""</f>
        <v>1068</v>
      </c>
      <c r="F98" s="299"/>
      <c r="G98" t="s" s="282">
        <f>VLOOKUP($A98,'Questions'!$A$2:$X$333,21,0)&amp;""</f>
        <v>1047</v>
      </c>
      <c r="H98" s="283"/>
      <c r="I98" t="s" s="284">
        <f>VLOOKUP($A98,'Questions'!$A$2:$X$333,23,0)&amp;""</f>
        <v>1064</v>
      </c>
      <c r="J98" s="283"/>
      <c r="K98" t="b" s="290">
        <v>0</v>
      </c>
      <c r="L98" s="300"/>
      <c r="M98" s="118"/>
      <c r="N98" s="118"/>
      <c r="O98" s="28"/>
      <c r="P98" s="29"/>
    </row>
    <row r="99" ht="42.75" customHeight="1">
      <c r="A99" t="s" s="278">
        <f>'Organization'!$A$40</f>
        <v>154</v>
      </c>
      <c r="B99" t="s" s="53">
        <f>VLOOKUP($A99,'Organization'!$A$13:$E$67,2,0)&amp;""</f>
        <v>155</v>
      </c>
      <c r="C99" t="s" s="284">
        <f>VLOOKUP($A99,'Organization'!$A$13:$E$67,3,0)&amp;""</f>
        <v>1052</v>
      </c>
      <c r="D99" t="s" s="272">
        <f>IF(LEFT(VLOOKUP($A99,'Organization'!$A$13:$E$67,5,0),21)='Auto Responses'!$A$32,'Auto Responses'!$A$33,VLOOKUP($A99,'Organization'!$A$13:$E$67,4,0))&amp;""</f>
      </c>
      <c r="E99" t="s" s="289">
        <f>VLOOKUP($A99,'Organization'!$A$13:$E$67,5,0)&amp;""</f>
        <v>1079</v>
      </c>
      <c r="F99" s="299"/>
      <c r="G99" t="s" s="282">
        <f>VLOOKUP($A99,'Questions'!$A$2:$X$333,21,0)&amp;""</f>
        <v>1047</v>
      </c>
      <c r="H99" s="283"/>
      <c r="I99" t="s" s="284">
        <f>VLOOKUP($A99,'Questions'!$A$2:$X$333,23,0)&amp;""</f>
        <v>1064</v>
      </c>
      <c r="J99" s="283"/>
      <c r="K99" t="b" s="290">
        <v>0</v>
      </c>
      <c r="L99" s="300"/>
      <c r="M99" s="118"/>
      <c r="N99" s="118"/>
      <c r="O99" s="28"/>
      <c r="P99" s="29"/>
    </row>
    <row r="100" ht="28.5" customHeight="1">
      <c r="A100" t="s" s="278">
        <f>'Organization'!$A$41</f>
        <v>157</v>
      </c>
      <c r="B100" t="s" s="53">
        <f>VLOOKUP($A100,'Organization'!$A$13:$E$67,2,0)&amp;""</f>
        <v>158</v>
      </c>
      <c r="C100" t="s" s="284">
        <f>VLOOKUP($A100,'Organization'!$A$13:$E$67,3,0)&amp;""</f>
        <v>1047</v>
      </c>
      <c r="D100" t="s" s="272">
        <f>IF(LEFT(VLOOKUP($A100,'Organization'!$A$13:$E$67,5,0),21)='Auto Responses'!$A$32,'Auto Responses'!$A$33,VLOOKUP($A100,'Organization'!$A$13:$E$67,4,0))&amp;""</f>
        <v>1080</v>
      </c>
      <c r="E100" t="s" s="289">
        <f>VLOOKUP($A100,'Organization'!$A$13:$E$67,5,0)&amp;""</f>
        <v>1081</v>
      </c>
      <c r="F100" s="299"/>
      <c r="G100" t="s" s="282">
        <f>VLOOKUP($A100,'Questions'!$A$2:$X$333,21,0)&amp;""</f>
        <v>1047</v>
      </c>
      <c r="H100" s="283"/>
      <c r="I100" t="s" s="284">
        <f>VLOOKUP($A100,'Questions'!$A$2:$X$333,23,0)&amp;""</f>
        <v>1064</v>
      </c>
      <c r="J100" s="283"/>
      <c r="K100" t="b" s="290">
        <v>0</v>
      </c>
      <c r="L100" s="300"/>
      <c r="M100" s="118"/>
      <c r="N100" s="118"/>
      <c r="O100" s="28"/>
      <c r="P100" s="29"/>
    </row>
    <row r="101" ht="28.5" customHeight="1">
      <c r="A101" t="s" s="278">
        <f>'Organization'!$A$42</f>
        <v>161</v>
      </c>
      <c r="B101" t="s" s="53">
        <f>VLOOKUP($A101,'Organization'!$A$13:$E$67,2,0)&amp;""</f>
        <v>162</v>
      </c>
      <c r="C101" t="s" s="284">
        <f>VLOOKUP($A101,'Organization'!$A$13:$E$67,3,0)&amp;""</f>
        <v>1052</v>
      </c>
      <c r="D101" t="s" s="272">
        <f>IF(LEFT(VLOOKUP($A101,'Organization'!$A$13:$E$67,5,0),21)='Auto Responses'!$A$32,'Auto Responses'!$A$33,VLOOKUP($A101,'Organization'!$A$13:$E$67,4,0))&amp;""</f>
      </c>
      <c r="E101" t="s" s="289">
        <f>VLOOKUP($A101,'Organization'!$A$13:$E$67,5,0)&amp;""</f>
        <v>1082</v>
      </c>
      <c r="F101" s="299"/>
      <c r="G101" t="s" s="282">
        <f>VLOOKUP($A101,'Questions'!$A$2:$X$333,21,0)&amp;""</f>
        <v>1047</v>
      </c>
      <c r="H101" s="283"/>
      <c r="I101" t="s" s="284">
        <f>VLOOKUP($A101,'Questions'!$A$2:$X$333,23,0)&amp;""</f>
        <v>1064</v>
      </c>
      <c r="J101" s="283"/>
      <c r="K101" t="b" s="290">
        <v>0</v>
      </c>
      <c r="L101" s="300"/>
      <c r="M101" s="118"/>
      <c r="N101" s="118"/>
      <c r="O101" s="28"/>
      <c r="P101" s="29"/>
    </row>
    <row r="102" ht="28.5" customHeight="1">
      <c r="A102" t="s" s="278">
        <f>'Organization'!$A$43</f>
        <v>164</v>
      </c>
      <c r="B102" t="s" s="53">
        <f>VLOOKUP($A102,'Organization'!$A$13:$E$67,2,0)&amp;""</f>
        <v>165</v>
      </c>
      <c r="C102" t="s" s="284">
        <f>VLOOKUP($A102,'Organization'!$A$13:$E$67,3,0)&amp;""</f>
        <v>1052</v>
      </c>
      <c r="D102" t="s" s="272">
        <f>IF(LEFT(VLOOKUP($A102,'Organization'!$A$13:$E$67,5,0),21)='Auto Responses'!$A$32,'Auto Responses'!$A$33,VLOOKUP($A102,'Organization'!$A$13:$E$67,4,0))&amp;""</f>
        <v>1083</v>
      </c>
      <c r="E102" t="s" s="289">
        <f>VLOOKUP($A102,'Organization'!$A$13:$E$67,5,0)&amp;""</f>
        <v>1084</v>
      </c>
      <c r="F102" s="299"/>
      <c r="G102" t="s" s="282">
        <f>VLOOKUP($A102,'Questions'!$A$2:$X$333,21,0)&amp;""</f>
        <v>1047</v>
      </c>
      <c r="H102" s="283"/>
      <c r="I102" t="s" s="284">
        <f>VLOOKUP($A102,'Questions'!$A$2:$X$333,23,0)&amp;""</f>
        <v>1064</v>
      </c>
      <c r="J102" s="283"/>
      <c r="K102" t="b" s="290">
        <v>0</v>
      </c>
      <c r="L102" s="300"/>
      <c r="M102" s="118"/>
      <c r="N102" s="118"/>
      <c r="O102" s="28"/>
      <c r="P102" s="29"/>
    </row>
    <row r="103" ht="28.5" customHeight="1">
      <c r="A103" t="s" s="278">
        <f>'Organization'!$A$44</f>
        <v>168</v>
      </c>
      <c r="B103" t="s" s="53">
        <f>VLOOKUP($A103,'Organization'!$A$13:$E$67,2,0)&amp;""</f>
        <v>169</v>
      </c>
      <c r="C103" t="s" s="284">
        <f>VLOOKUP($A103,'Organization'!$A$13:$E$67,3,0)&amp;""</f>
        <v>1047</v>
      </c>
      <c r="D103" t="s" s="272">
        <f>IF(LEFT(VLOOKUP($A103,'Organization'!$A$13:$E$67,5,0),21)='Auto Responses'!$A$32,'Auto Responses'!$A$33,VLOOKUP($A103,'Organization'!$A$13:$E$67,4,0))&amp;""</f>
        <v>1085</v>
      </c>
      <c r="E103" t="s" s="289">
        <f>VLOOKUP($A103,'Organization'!$A$13:$E$67,5,0)&amp;""</f>
        <v>1086</v>
      </c>
      <c r="F103" s="299"/>
      <c r="G103" t="s" s="282">
        <f>VLOOKUP($A103,'Questions'!$A$2:$X$333,21,0)&amp;""</f>
        <v>1047</v>
      </c>
      <c r="H103" s="283"/>
      <c r="I103" t="s" s="284">
        <f>VLOOKUP($A103,'Questions'!$A$2:$X$333,23,0)&amp;""</f>
        <v>1051</v>
      </c>
      <c r="J103" s="283"/>
      <c r="K103" t="b" s="290">
        <v>0</v>
      </c>
      <c r="L103" s="300"/>
      <c r="M103" s="118"/>
      <c r="N103" s="118"/>
      <c r="O103" s="28"/>
      <c r="P103" s="29"/>
    </row>
    <row r="104" ht="75" customHeight="1">
      <c r="A104" t="s" s="278">
        <f>'Organization'!$A$45</f>
        <v>172</v>
      </c>
      <c r="B104" t="s" s="53">
        <f>VLOOKUP($A104,'Organization'!$A$13:$E$67,2,0)&amp;""</f>
        <v>173</v>
      </c>
      <c r="C104" t="s" s="284">
        <f>VLOOKUP($A104,'Organization'!$A$13:$E$67,3,0)&amp;""</f>
        <v>1052</v>
      </c>
      <c r="D104" t="s" s="272">
        <f>IF(LEFT(VLOOKUP($A104,'Organization'!$A$13:$E$67,5,0),21)='Auto Responses'!$A$32,'Auto Responses'!$A$33,VLOOKUP($A104,'Organization'!$A$13:$E$67,4,0))&amp;""</f>
        <v>1087</v>
      </c>
      <c r="E104" t="s" s="289">
        <f>VLOOKUP($A104,'Organization'!$A$13:$E$67,5,0)&amp;""</f>
        <v>1088</v>
      </c>
      <c r="F104" s="299"/>
      <c r="G104" t="s" s="282">
        <f>VLOOKUP($A104,'Questions'!$A$2:$X$333,21,0)&amp;""</f>
        <v>1047</v>
      </c>
      <c r="H104" s="283"/>
      <c r="I104" t="s" s="284">
        <f>VLOOKUP($A104,'Questions'!$A$2:$X$333,23,0)&amp;""</f>
        <v>1051</v>
      </c>
      <c r="J104" s="283"/>
      <c r="K104" t="b" s="290">
        <v>0</v>
      </c>
      <c r="L104" s="300"/>
      <c r="M104" s="118"/>
      <c r="N104" s="118"/>
      <c r="O104" s="28"/>
      <c r="P104" s="29"/>
    </row>
    <row r="105" ht="15" customHeight="1">
      <c r="A105" t="s" s="278">
        <f>'Organization'!$A$46</f>
        <v>176</v>
      </c>
      <c r="B105" t="s" s="53">
        <f>VLOOKUP($A105,'Organization'!$A$13:$E$67,2,0)&amp;""</f>
        <v>177</v>
      </c>
      <c r="C105" t="s" s="284">
        <f>VLOOKUP($A105,'Organization'!$A$13:$E$67,3,0)&amp;""</f>
        <v>1052</v>
      </c>
      <c r="D105" t="s" s="272">
        <f>IF(LEFT(VLOOKUP($A105,'Organization'!$A$13:$E$67,5,0),21)='Auto Responses'!$A$32,'Auto Responses'!$A$33,VLOOKUP($A105,'Organization'!$A$13:$E$67,4,0))&amp;""</f>
        <v>1089</v>
      </c>
      <c r="E105" t="s" s="289">
        <f>VLOOKUP($A105,'Organization'!$A$13:$E$67,5,0)&amp;""</f>
        <v>1090</v>
      </c>
      <c r="F105" s="299"/>
      <c r="G105" t="s" s="282">
        <f>VLOOKUP($A105,'Questions'!$A$2:$X$333,21,0)&amp;""</f>
        <v>1047</v>
      </c>
      <c r="H105" s="283"/>
      <c r="I105" t="s" s="284">
        <f>VLOOKUP($A105,'Questions'!$A$2:$X$333,23,0)&amp;""</f>
        <v>1051</v>
      </c>
      <c r="J105" s="283"/>
      <c r="K105" t="b" s="290">
        <v>0</v>
      </c>
      <c r="L105" s="300"/>
      <c r="M105" s="118"/>
      <c r="N105" s="118"/>
      <c r="O105" s="28"/>
      <c r="P105" s="29"/>
    </row>
    <row r="106" ht="28.5" customHeight="1">
      <c r="A106" t="s" s="278">
        <f>'Organization'!$A$47</f>
        <v>180</v>
      </c>
      <c r="B106" t="s" s="53">
        <f>VLOOKUP($A106,'Organization'!$A$13:$E$67,2,0)&amp;""</f>
        <v>181</v>
      </c>
      <c r="C106" t="s" s="284">
        <f>VLOOKUP($A106,'Organization'!$A$13:$E$67,3,0)&amp;""</f>
        <v>1052</v>
      </c>
      <c r="D106" t="s" s="272">
        <f>IF(LEFT(VLOOKUP($A106,'Organization'!$A$13:$E$67,5,0),21)='Auto Responses'!$A$32,'Auto Responses'!$A$33,VLOOKUP($A106,'Organization'!$A$13:$E$67,4,0))&amp;""</f>
        <v>1091</v>
      </c>
      <c r="E106" t="s" s="289">
        <f>VLOOKUP($A106,'Organization'!$A$13:$E$67,5,0)&amp;""</f>
        <v>1092</v>
      </c>
      <c r="F106" s="299"/>
      <c r="G106" t="s" s="282">
        <f>VLOOKUP($A106,'Questions'!$A$2:$X$333,21,0)&amp;""</f>
        <v>1047</v>
      </c>
      <c r="H106" s="283"/>
      <c r="I106" t="s" s="284">
        <f>VLOOKUP($A106,'Questions'!$A$2:$X$333,23,0)&amp;""</f>
        <v>1051</v>
      </c>
      <c r="J106" s="283"/>
      <c r="K106" t="b" s="290">
        <v>0</v>
      </c>
      <c r="L106" s="300"/>
      <c r="M106" s="118"/>
      <c r="N106" s="118"/>
      <c r="O106" s="28"/>
      <c r="P106" s="29"/>
    </row>
    <row r="107" ht="28.5" customHeight="1">
      <c r="A107" t="s" s="278">
        <f>'Organization'!$A$48</f>
        <v>184</v>
      </c>
      <c r="B107" t="s" s="53">
        <f>VLOOKUP($A107,'Organization'!$A$13:$E$67,2,0)&amp;""</f>
        <v>185</v>
      </c>
      <c r="C107" t="s" s="284">
        <f>VLOOKUP($A107,'Organization'!$A$13:$E$67,3,0)&amp;""</f>
        <v>1052</v>
      </c>
      <c r="D107" t="s" s="272">
        <f>IF(LEFT(VLOOKUP($A107,'Organization'!$A$13:$E$67,5,0),21)='Auto Responses'!$A$32,'Auto Responses'!$A$33,VLOOKUP($A107,'Organization'!$A$13:$E$67,4,0))&amp;""</f>
        <v>1093</v>
      </c>
      <c r="E107" t="s" s="289">
        <f>VLOOKUP($A107,'Organization'!$A$13:$E$67,5,0)&amp;""</f>
        <v>1094</v>
      </c>
      <c r="F107" s="299"/>
      <c r="G107" t="s" s="282">
        <f>VLOOKUP($A107,'Questions'!$A$2:$X$333,21,0)&amp;""</f>
        <v>1047</v>
      </c>
      <c r="H107" s="283"/>
      <c r="I107" t="s" s="284">
        <f>VLOOKUP($A107,'Questions'!$A$2:$X$333,23,0)&amp;""</f>
        <v>1051</v>
      </c>
      <c r="J107" s="283"/>
      <c r="K107" t="b" s="290">
        <v>0</v>
      </c>
      <c r="L107" s="300"/>
      <c r="M107" s="118"/>
      <c r="N107" s="118"/>
      <c r="O107" s="28"/>
      <c r="P107" s="29"/>
    </row>
    <row r="108" ht="28.5" customHeight="1">
      <c r="A108" t="s" s="278">
        <f>'Organization'!$A$49</f>
        <v>188</v>
      </c>
      <c r="B108" t="s" s="53">
        <f>VLOOKUP($A108,'Organization'!$A$13:$E$67,2,0)&amp;""</f>
        <v>189</v>
      </c>
      <c r="C108" t="s" s="284">
        <f>VLOOKUP($A108,'Organization'!$A$13:$E$67,3,0)&amp;""</f>
        <v>1052</v>
      </c>
      <c r="D108" t="s" s="272">
        <f>IF(LEFT(VLOOKUP($A108,'Organization'!$A$13:$E$67,5,0),21)='Auto Responses'!$A$32,'Auto Responses'!$A$33,VLOOKUP($A108,'Organization'!$A$13:$E$67,4,0))&amp;""</f>
        <v>1095</v>
      </c>
      <c r="E108" t="s" s="289">
        <f>VLOOKUP($A108,'Organization'!$A$13:$E$67,5,0)&amp;""</f>
        <v>1096</v>
      </c>
      <c r="F108" s="299"/>
      <c r="G108" t="s" s="282">
        <f>VLOOKUP($A108,'Questions'!$A$2:$X$333,21,0)&amp;""</f>
        <v>1047</v>
      </c>
      <c r="H108" s="283"/>
      <c r="I108" t="s" s="284">
        <f>VLOOKUP($A108,'Questions'!$A$2:$X$333,23,0)&amp;""</f>
        <v>1051</v>
      </c>
      <c r="J108" s="283"/>
      <c r="K108" t="b" s="290">
        <v>0</v>
      </c>
      <c r="L108" s="300"/>
      <c r="M108" s="118"/>
      <c r="N108" s="118"/>
      <c r="O108" s="28"/>
      <c r="P108" s="29"/>
    </row>
    <row r="109" ht="28.5" customHeight="1">
      <c r="A109" t="s" s="278">
        <f>'Organization'!$A$50</f>
        <v>192</v>
      </c>
      <c r="B109" t="s" s="53">
        <f>VLOOKUP($A109,'Organization'!$A$13:$E$67,2,0)&amp;""</f>
        <v>193</v>
      </c>
      <c r="C109" t="s" s="284">
        <f>VLOOKUP($A109,'Organization'!$A$13:$E$67,3,0)&amp;""</f>
        <v>1052</v>
      </c>
      <c r="D109" t="s" s="272">
        <f>IF(LEFT(VLOOKUP($A109,'Organization'!$A$13:$E$67,5,0),21)='Auto Responses'!$A$32,'Auto Responses'!$A$33,VLOOKUP($A109,'Organization'!$A$13:$E$67,4,0))&amp;""</f>
        <v>1097</v>
      </c>
      <c r="E109" t="s" s="289">
        <f>VLOOKUP($A109,'Organization'!$A$13:$E$67,5,0)&amp;""</f>
        <v>1098</v>
      </c>
      <c r="F109" s="299"/>
      <c r="G109" t="s" s="282">
        <f>VLOOKUP($A109,'Questions'!$A$2:$X$333,21,0)&amp;""</f>
        <v>1047</v>
      </c>
      <c r="H109" s="283"/>
      <c r="I109" t="s" s="284">
        <f>VLOOKUP($A109,'Questions'!$A$2:$X$333,23,0)&amp;""</f>
        <v>1051</v>
      </c>
      <c r="J109" s="283"/>
      <c r="K109" t="b" s="290">
        <v>0</v>
      </c>
      <c r="L109" s="300"/>
      <c r="M109" s="118"/>
      <c r="N109" s="118"/>
      <c r="O109" s="28"/>
      <c r="P109" s="29"/>
    </row>
    <row r="110" ht="42.75" customHeight="1">
      <c r="A110" t="s" s="278">
        <f>'Organization'!$A$51</f>
        <v>196</v>
      </c>
      <c r="B110" t="s" s="53">
        <f>VLOOKUP($A110,'Organization'!$A$13:$E$67,2,0)&amp;""</f>
        <v>197</v>
      </c>
      <c r="C110" t="s" s="284">
        <f>VLOOKUP($A110,'Organization'!$A$13:$E$67,3,0)&amp;""</f>
        <v>1047</v>
      </c>
      <c r="D110" t="s" s="272">
        <f>IF(LEFT(VLOOKUP($A110,'Organization'!$A$13:$E$67,5,0),21)='Auto Responses'!$A$32,'Auto Responses'!$A$33,VLOOKUP($A110,'Organization'!$A$13:$E$67,4,0))&amp;""</f>
        <v>1099</v>
      </c>
      <c r="E110" t="s" s="289">
        <f>VLOOKUP($A110,'Organization'!$A$13:$E$67,5,0)&amp;""</f>
        <v>1100</v>
      </c>
      <c r="F110" s="299"/>
      <c r="G110" t="s" s="282">
        <f>VLOOKUP($A110,'Questions'!$A$2:$X$333,21,0)&amp;""</f>
        <v>1047</v>
      </c>
      <c r="H110" s="283"/>
      <c r="I110" t="s" s="284">
        <f>VLOOKUP($A110,'Questions'!$A$2:$X$333,23,0)&amp;""</f>
        <v>1051</v>
      </c>
      <c r="J110" s="283"/>
      <c r="K110" t="b" s="290">
        <v>0</v>
      </c>
      <c r="L110" s="300"/>
      <c r="M110" s="118"/>
      <c r="N110" s="118"/>
      <c r="O110" s="28"/>
      <c r="P110" s="29"/>
    </row>
    <row r="111" ht="18" customHeight="1">
      <c r="A111" t="s" s="30">
        <f>VLOOKUP(LEFT($A112,4),'Auto Responses'!$N$4:$O$38,2,0)&amp;""</f>
        <v>200</v>
      </c>
      <c r="B111" s="31"/>
      <c r="C111" s="51"/>
      <c r="D111" s="51"/>
      <c r="E111" s="292"/>
      <c r="F111" t="s" s="287">
        <v>1036</v>
      </c>
      <c r="G111" t="s" s="288">
        <v>1031</v>
      </c>
      <c r="H111" t="s" s="288">
        <v>1032</v>
      </c>
      <c r="I111" t="s" s="288">
        <v>1033</v>
      </c>
      <c r="J111" t="s" s="288">
        <v>1034</v>
      </c>
      <c r="K111" s="51"/>
      <c r="L111" s="254"/>
      <c r="M111" s="118"/>
      <c r="N111" s="118"/>
      <c r="O111" s="28"/>
      <c r="P111" s="29"/>
    </row>
    <row r="112" ht="15" customHeight="1">
      <c r="A112" t="s" s="278">
        <f>'Organization'!$A$53</f>
        <v>201</v>
      </c>
      <c r="B112" t="s" s="53">
        <f>VLOOKUP($A112,'Organization'!$A$13:$E$67,2,0)&amp;""</f>
        <v>202</v>
      </c>
      <c r="C112" t="s" s="284">
        <f>VLOOKUP($A112,'Organization'!$A$13:$E$67,3,0)&amp;""</f>
        <v>1052</v>
      </c>
      <c r="D112" t="s" s="272">
        <f>IF(LEFT(VLOOKUP($A112,'Organization'!$A$13:$E$67,5,0),21)='Auto Responses'!$A$32,'Auto Responses'!$A$33,VLOOKUP($A112,'Organization'!$A$13:$E$67,4,0))&amp;""</f>
      </c>
      <c r="E112" t="s" s="289">
        <f>VLOOKUP($A112,'Organization'!$A$13:$E$67,5,0)&amp;""</f>
      </c>
      <c r="F112" s="299"/>
      <c r="G112" t="s" s="282">
        <f>VLOOKUP($A112,'Questions'!$A$2:$X$333,21,0)&amp;""</f>
        <v>1047</v>
      </c>
      <c r="H112" s="283"/>
      <c r="I112" t="s" s="284">
        <f>VLOOKUP($A112,'Questions'!$A$2:$X$333,23,0)&amp;""</f>
        <v>1049</v>
      </c>
      <c r="J112" s="283"/>
      <c r="K112" t="b" s="290">
        <v>0</v>
      </c>
      <c r="L112" s="300"/>
      <c r="M112" s="118"/>
      <c r="N112" s="118"/>
      <c r="O112" s="28"/>
      <c r="P112" s="29"/>
    </row>
    <row r="113" ht="28.5" customHeight="1">
      <c r="A113" t="s" s="278">
        <f>'Organization'!$A$54</f>
        <v>203</v>
      </c>
      <c r="B113" t="s" s="53">
        <f>VLOOKUP($A113,'Organization'!$A$13:$E$67,2,0)&amp;""</f>
        <v>204</v>
      </c>
      <c r="C113" t="s" s="284">
        <f>VLOOKUP($A113,'Organization'!$A$13:$E$67,3,0)&amp;""</f>
        <v>1047</v>
      </c>
      <c r="D113" t="s" s="272">
        <f>IF(LEFT(VLOOKUP($A113,'Organization'!$A$13:$E$67,5,0),21)='Auto Responses'!$A$32,'Auto Responses'!$A$33,VLOOKUP($A113,'Organization'!$A$13:$E$67,4,0))&amp;""</f>
        <v>1101</v>
      </c>
      <c r="E113" t="s" s="289">
        <f>VLOOKUP($A113,'Organization'!$A$13:$E$67,5,0)&amp;""</f>
        <v>1102</v>
      </c>
      <c r="F113" s="299"/>
      <c r="G113" t="s" s="282">
        <f>VLOOKUP($A113,'Questions'!$A$2:$X$333,21,0)&amp;""</f>
        <v>1047</v>
      </c>
      <c r="H113" s="283"/>
      <c r="I113" t="s" s="284">
        <f>VLOOKUP($A113,'Questions'!$A$2:$X$333,23,0)&amp;""</f>
        <v>1049</v>
      </c>
      <c r="J113" s="283"/>
      <c r="K113" t="b" s="290">
        <v>0</v>
      </c>
      <c r="L113" s="300"/>
      <c r="M113" s="118"/>
      <c r="N113" s="118"/>
      <c r="O113" s="28"/>
      <c r="P113" s="29"/>
    </row>
    <row r="114" ht="45" customHeight="1">
      <c r="A114" t="s" s="278">
        <f>'Organization'!$A$55</f>
        <v>207</v>
      </c>
      <c r="B114" t="s" s="53">
        <f>VLOOKUP($A114,'Organization'!$A$13:$E$67,2,0)&amp;""</f>
        <v>208</v>
      </c>
      <c r="C114" t="s" s="284">
        <f>VLOOKUP($A114,'Organization'!$A$13:$E$67,3,0)&amp;""</f>
        <v>1052</v>
      </c>
      <c r="D114" t="s" s="272">
        <f>IF(LEFT(VLOOKUP($A114,'Organization'!$A$13:$E$67,5,0),21)='Auto Responses'!$A$32,'Auto Responses'!$A$33,VLOOKUP($A114,'Organization'!$A$13:$E$67,4,0))&amp;""</f>
        <v>1103</v>
      </c>
      <c r="E114" t="s" s="289">
        <f>VLOOKUP($A114,'Organization'!$A$13:$E$67,5,0)&amp;""</f>
      </c>
      <c r="F114" s="299"/>
      <c r="G114" t="s" s="282">
        <f>VLOOKUP($A114,'Questions'!$A$2:$X$333,21,0)&amp;""</f>
        <v>1047</v>
      </c>
      <c r="H114" s="283"/>
      <c r="I114" t="s" s="284">
        <f>VLOOKUP($A114,'Questions'!$A$2:$X$333,23,0)&amp;""</f>
        <v>1049</v>
      </c>
      <c r="J114" s="283"/>
      <c r="K114" t="b" s="290">
        <v>0</v>
      </c>
      <c r="L114" s="300"/>
      <c r="M114" s="118"/>
      <c r="N114" s="118"/>
      <c r="O114" s="28"/>
      <c r="P114" s="29"/>
    </row>
    <row r="115" ht="15" customHeight="1">
      <c r="A115" t="s" s="278">
        <f>'Organization'!$A$56</f>
        <v>210</v>
      </c>
      <c r="B115" t="s" s="53">
        <f>VLOOKUP($A115,'Organization'!$A$13:$E$67,2,0)&amp;""</f>
        <v>211</v>
      </c>
      <c r="C115" t="s" s="284">
        <f>VLOOKUP($A115,'Organization'!$A$13:$E$67,3,0)&amp;""</f>
        <v>1047</v>
      </c>
      <c r="D115" t="s" s="272">
        <f>IF(LEFT(VLOOKUP($A115,'Organization'!$A$13:$E$67,5,0),21)='Auto Responses'!$A$32,'Auto Responses'!$A$33,VLOOKUP($A115,'Organization'!$A$13:$E$67,4,0))&amp;""</f>
        <v>1104</v>
      </c>
      <c r="E115" t="s" s="289">
        <f>VLOOKUP($A115,'Organization'!$A$13:$E$67,5,0)&amp;""</f>
      </c>
      <c r="F115" s="299"/>
      <c r="G115" t="s" s="282">
        <f>VLOOKUP($A115,'Questions'!$A$2:$X$333,21,0)&amp;""</f>
        <v>1047</v>
      </c>
      <c r="H115" s="283"/>
      <c r="I115" t="s" s="284">
        <f>VLOOKUP($A115,'Questions'!$A$2:$X$333,23,0)&amp;""</f>
        <v>1064</v>
      </c>
      <c r="J115" s="283"/>
      <c r="K115" t="b" s="290">
        <v>0</v>
      </c>
      <c r="L115" s="300"/>
      <c r="M115" s="118"/>
      <c r="N115" s="118"/>
      <c r="O115" s="28"/>
      <c r="P115" s="29"/>
    </row>
    <row r="116" ht="15" customHeight="1">
      <c r="A116" t="s" s="278">
        <f>'Organization'!$A$57</f>
        <v>213</v>
      </c>
      <c r="B116" t="s" s="53">
        <f>VLOOKUP($A116,'Organization'!$A$13:$E$67,2,0)&amp;""</f>
        <v>214</v>
      </c>
      <c r="C116" t="s" s="284">
        <f>VLOOKUP($A116,'Organization'!$A$13:$E$67,3,0)&amp;""</f>
        <v>1052</v>
      </c>
      <c r="D116" t="s" s="272">
        <f>IF(LEFT(VLOOKUP($A116,'Organization'!$A$13:$E$67,5,0),21)='Auto Responses'!$A$32,'Auto Responses'!$A$33,VLOOKUP($A116,'Organization'!$A$13:$E$67,4,0))&amp;""</f>
      </c>
      <c r="E116" t="s" s="289">
        <f>VLOOKUP($A116,'Organization'!$A$13:$E$67,5,0)&amp;""</f>
        <v>1105</v>
      </c>
      <c r="F116" s="299"/>
      <c r="G116" t="s" s="282">
        <f>VLOOKUP($A116,'Questions'!$A$2:$X$333,21,0)&amp;""</f>
        <v>1047</v>
      </c>
      <c r="H116" s="283"/>
      <c r="I116" t="s" s="284">
        <f>VLOOKUP($A116,'Questions'!$A$2:$X$333,23,0)&amp;""</f>
        <v>1064</v>
      </c>
      <c r="J116" s="283"/>
      <c r="K116" t="b" s="290">
        <v>0</v>
      </c>
      <c r="L116" s="300"/>
      <c r="M116" s="118"/>
      <c r="N116" s="118"/>
      <c r="O116" s="28"/>
      <c r="P116" s="29"/>
    </row>
    <row r="117" ht="28.5" customHeight="1">
      <c r="A117" t="s" s="278">
        <f>'Organization'!$A$58</f>
        <v>216</v>
      </c>
      <c r="B117" t="s" s="53">
        <f>VLOOKUP($A117,'Organization'!$A$13:$E$67,2,0)&amp;""</f>
        <v>217</v>
      </c>
      <c r="C117" t="s" s="284">
        <f>VLOOKUP($A117,'Organization'!$A$13:$E$67,3,0)&amp;""</f>
        <v>1052</v>
      </c>
      <c r="D117" t="s" s="272">
        <f>IF(LEFT(VLOOKUP($A117,'Organization'!$A$13:$E$67,5,0),21)='Auto Responses'!$A$32,'Auto Responses'!$A$33,VLOOKUP($A117,'Organization'!$A$13:$E$67,4,0))&amp;""</f>
      </c>
      <c r="E117" t="s" s="289">
        <f>VLOOKUP($A117,'Organization'!$A$13:$E$67,5,0)&amp;""</f>
        <v>1106</v>
      </c>
      <c r="F117" s="299"/>
      <c r="G117" t="s" s="282">
        <f>VLOOKUP($A117,'Questions'!$A$2:$X$333,21,0)&amp;""</f>
        <v>1047</v>
      </c>
      <c r="H117" s="283"/>
      <c r="I117" t="s" s="284">
        <f>VLOOKUP($A117,'Questions'!$A$2:$X$333,23,0)&amp;""</f>
        <v>1064</v>
      </c>
      <c r="J117" s="283"/>
      <c r="K117" t="b" s="290">
        <v>0</v>
      </c>
      <c r="L117" s="300"/>
      <c r="M117" s="118"/>
      <c r="N117" s="118"/>
      <c r="O117" s="28"/>
      <c r="P117" s="29"/>
    </row>
    <row r="118" ht="15" customHeight="1">
      <c r="A118" t="s" s="278">
        <f>'Organization'!$A$59</f>
        <v>219</v>
      </c>
      <c r="B118" t="s" s="53">
        <f>VLOOKUP($A118,'Organization'!$A$13:$E$67,2,0)&amp;""</f>
        <v>220</v>
      </c>
      <c r="C118" t="s" s="284">
        <f>VLOOKUP($A118,'Organization'!$A$13:$E$67,3,0)&amp;""</f>
        <v>1052</v>
      </c>
      <c r="D118" t="s" s="272">
        <f>IF(LEFT(VLOOKUP($A118,'Organization'!$A$13:$E$67,5,0),21)='Auto Responses'!$A$32,'Auto Responses'!$A$33,VLOOKUP($A118,'Organization'!$A$13:$E$67,4,0))&amp;""</f>
      </c>
      <c r="E118" t="s" s="289">
        <f>VLOOKUP($A118,'Organization'!$A$13:$E$67,5,0)&amp;""</f>
        <v>1107</v>
      </c>
      <c r="F118" s="299"/>
      <c r="G118" t="s" s="282">
        <f>VLOOKUP($A118,'Questions'!$A$2:$X$333,21,0)&amp;""</f>
        <v>1047</v>
      </c>
      <c r="H118" s="283"/>
      <c r="I118" t="s" s="284">
        <f>VLOOKUP($A118,'Questions'!$A$2:$X$333,23,0)&amp;""</f>
        <v>1064</v>
      </c>
      <c r="J118" s="283"/>
      <c r="K118" t="b" s="290">
        <v>0</v>
      </c>
      <c r="L118" s="300"/>
      <c r="M118" s="118"/>
      <c r="N118" s="118"/>
      <c r="O118" s="28"/>
      <c r="P118" s="29"/>
    </row>
    <row r="119" ht="15" customHeight="1">
      <c r="A119" t="s" s="278">
        <f>'Organization'!$A$60</f>
        <v>222</v>
      </c>
      <c r="B119" t="s" s="53">
        <f>VLOOKUP($A119,'Organization'!$A$13:$E$67,2,0)&amp;""</f>
        <v>223</v>
      </c>
      <c r="C119" t="s" s="284">
        <f>VLOOKUP($A119,'Organization'!$A$13:$E$67,3,0)&amp;""</f>
        <v>1052</v>
      </c>
      <c r="D119" t="s" s="272">
        <f>IF(LEFT(VLOOKUP($A119,'Organization'!$A$13:$E$67,5,0),21)='Auto Responses'!$A$32,'Auto Responses'!$A$33,VLOOKUP($A119,'Organization'!$A$13:$E$67,4,0))&amp;""</f>
      </c>
      <c r="E119" t="s" s="289">
        <f>VLOOKUP($A119,'Organization'!$A$13:$E$67,5,0)&amp;""</f>
        <v>1108</v>
      </c>
      <c r="F119" s="299"/>
      <c r="G119" t="s" s="282">
        <f>VLOOKUP($A119,'Questions'!$A$2:$X$333,21,0)&amp;""</f>
        <v>1047</v>
      </c>
      <c r="H119" s="283"/>
      <c r="I119" t="s" s="284">
        <f>VLOOKUP($A119,'Questions'!$A$2:$X$333,23,0)&amp;""</f>
        <v>1064</v>
      </c>
      <c r="J119" s="283"/>
      <c r="K119" t="b" s="290">
        <v>0</v>
      </c>
      <c r="L119" s="300"/>
      <c r="M119" s="118"/>
      <c r="N119" s="118"/>
      <c r="O119" s="28"/>
      <c r="P119" s="29"/>
    </row>
    <row r="120" ht="15" customHeight="1">
      <c r="A120" t="s" s="278">
        <f>'Organization'!$A$61</f>
        <v>225</v>
      </c>
      <c r="B120" t="s" s="53">
        <f>VLOOKUP($A120,'Organization'!$A$13:$E$67,2,0)&amp;""</f>
        <v>226</v>
      </c>
      <c r="C120" t="s" s="284">
        <f>VLOOKUP($A120,'Organization'!$A$13:$E$67,3,0)&amp;""</f>
        <v>1047</v>
      </c>
      <c r="D120" t="s" s="272">
        <f>IF(LEFT(VLOOKUP($A120,'Organization'!$A$13:$E$67,5,0),21)='Auto Responses'!$A$32,'Auto Responses'!$A$33,VLOOKUP($A120,'Organization'!$A$13:$E$67,4,0))&amp;""</f>
        <v>1109</v>
      </c>
      <c r="E120" t="s" s="289">
        <f>VLOOKUP($A120,'Organization'!$A$13:$E$67,5,0)&amp;""</f>
        <v>1110</v>
      </c>
      <c r="F120" s="299"/>
      <c r="G120" t="s" s="282">
        <f>VLOOKUP($A120,'Questions'!$A$2:$X$333,21,0)&amp;""</f>
        <v>1047</v>
      </c>
      <c r="H120" s="283"/>
      <c r="I120" t="s" s="284">
        <f>VLOOKUP($A120,'Questions'!$A$2:$X$333,23,0)&amp;""</f>
        <v>1051</v>
      </c>
      <c r="J120" s="283"/>
      <c r="K120" t="b" s="290">
        <v>0</v>
      </c>
      <c r="L120" s="300"/>
      <c r="M120" s="118"/>
      <c r="N120" s="118"/>
      <c r="O120" s="28"/>
      <c r="P120" s="29"/>
    </row>
    <row r="121" ht="15" customHeight="1">
      <c r="A121" t="s" s="278">
        <f>'Organization'!$A$62</f>
        <v>229</v>
      </c>
      <c r="B121" t="s" s="53">
        <f>VLOOKUP($A121,'Organization'!$A$13:$E$67,2,0)&amp;""</f>
        <v>230</v>
      </c>
      <c r="C121" t="s" s="284">
        <f>VLOOKUP($A121,'Organization'!$A$13:$E$67,3,0)&amp;""</f>
        <v>1047</v>
      </c>
      <c r="D121" t="s" s="272">
        <f>IF(LEFT(VLOOKUP($A121,'Organization'!$A$13:$E$67,5,0),21)='Auto Responses'!$A$32,'Auto Responses'!$A$33,VLOOKUP($A121,'Organization'!$A$13:$E$67,4,0))&amp;""</f>
        <v>1111</v>
      </c>
      <c r="E121" t="s" s="289">
        <f>VLOOKUP($A121,'Organization'!$A$13:$E$67,5,0)&amp;""</f>
        <v>1112</v>
      </c>
      <c r="F121" s="299"/>
      <c r="G121" t="s" s="282">
        <f>VLOOKUP($A121,'Questions'!$A$2:$X$333,21,0)&amp;""</f>
        <v>1047</v>
      </c>
      <c r="H121" s="283"/>
      <c r="I121" t="s" s="284">
        <f>VLOOKUP($A121,'Questions'!$A$2:$X$333,23,0)&amp;""</f>
        <v>1051</v>
      </c>
      <c r="J121" s="283"/>
      <c r="K121" t="b" s="290">
        <v>0</v>
      </c>
      <c r="L121" s="300"/>
      <c r="M121" s="118"/>
      <c r="N121" s="118"/>
      <c r="O121" s="28"/>
      <c r="P121" s="29"/>
    </row>
    <row r="122" ht="15" customHeight="1">
      <c r="A122" t="s" s="278">
        <f>'Organization'!$A$63</f>
        <v>233</v>
      </c>
      <c r="B122" t="s" s="53">
        <f>VLOOKUP($A122,'Organization'!$A$13:$E$67,2,0)&amp;""</f>
        <v>234</v>
      </c>
      <c r="C122" t="s" s="284">
        <f>VLOOKUP($A122,'Organization'!$A$13:$E$67,3,0)&amp;""</f>
        <v>1052</v>
      </c>
      <c r="D122" t="s" s="272">
        <f>IF(LEFT(VLOOKUP($A122,'Organization'!$A$13:$E$67,5,0),21)='Auto Responses'!$A$32,'Auto Responses'!$A$33,VLOOKUP($A122,'Organization'!$A$13:$E$67,4,0))&amp;""</f>
      </c>
      <c r="E122" t="s" s="289">
        <f>VLOOKUP($A122,'Organization'!$A$13:$E$67,5,0)&amp;""</f>
        <v>1113</v>
      </c>
      <c r="F122" s="299"/>
      <c r="G122" t="s" s="282">
        <f>VLOOKUP($A122,'Questions'!$A$2:$X$333,21,0)&amp;""</f>
        <v>1047</v>
      </c>
      <c r="H122" s="283"/>
      <c r="I122" t="s" s="284">
        <f>VLOOKUP($A122,'Questions'!$A$2:$X$333,23,0)&amp;""</f>
        <v>1051</v>
      </c>
      <c r="J122" s="283"/>
      <c r="K122" t="b" s="290">
        <v>0</v>
      </c>
      <c r="L122" s="300"/>
      <c r="M122" s="118"/>
      <c r="N122" s="118"/>
      <c r="O122" s="28"/>
      <c r="P122" s="29"/>
    </row>
    <row r="123" ht="15" customHeight="1">
      <c r="A123" t="s" s="278">
        <f>'Organization'!$A$64</f>
        <v>236</v>
      </c>
      <c r="B123" t="s" s="53">
        <f>VLOOKUP($A123,'Organization'!$A$13:$E$67,2,0)&amp;""</f>
        <v>237</v>
      </c>
      <c r="C123" t="s" s="284">
        <f>VLOOKUP($A123,'Organization'!$A$13:$E$67,3,0)&amp;""</f>
        <v>1052</v>
      </c>
      <c r="D123" t="s" s="272">
        <f>IF(LEFT(VLOOKUP($A123,'Organization'!$A$13:$E$67,5,0),21)='Auto Responses'!$A$32,'Auto Responses'!$A$33,VLOOKUP($A123,'Organization'!$A$13:$E$67,4,0))&amp;""</f>
      </c>
      <c r="E123" t="s" s="289">
        <f>VLOOKUP($A123,'Organization'!$A$13:$E$67,5,0)&amp;""</f>
        <v>1114</v>
      </c>
      <c r="F123" s="299"/>
      <c r="G123" t="s" s="282">
        <f>VLOOKUP($A123,'Questions'!$A$2:$X$333,21,0)&amp;""</f>
        <v>1047</v>
      </c>
      <c r="H123" s="283"/>
      <c r="I123" t="s" s="284">
        <f>VLOOKUP($A123,'Questions'!$A$2:$X$333,23,0)&amp;""</f>
        <v>1051</v>
      </c>
      <c r="J123" s="283"/>
      <c r="K123" t="b" s="290">
        <v>0</v>
      </c>
      <c r="L123" s="300"/>
      <c r="M123" s="118"/>
      <c r="N123" s="118"/>
      <c r="O123" s="28"/>
      <c r="P123" s="29"/>
    </row>
    <row r="124" ht="42.75" customHeight="1">
      <c r="A124" t="s" s="278">
        <f>'Organization'!$A$65</f>
        <v>239</v>
      </c>
      <c r="B124" t="s" s="53">
        <f>VLOOKUP($A124,'Organization'!$A$13:$E$67,2,0)&amp;""</f>
        <v>240</v>
      </c>
      <c r="C124" t="s" s="284">
        <f>VLOOKUP($A124,'Organization'!$A$13:$E$67,3,0)&amp;""</f>
        <v>1052</v>
      </c>
      <c r="D124" t="s" s="272">
        <f>IF(LEFT(VLOOKUP($A124,'Organization'!$A$13:$E$67,5,0),21)='Auto Responses'!$A$32,'Auto Responses'!$A$33,VLOOKUP($A124,'Organization'!$A$13:$E$67,4,0))&amp;""</f>
        <v>1115</v>
      </c>
      <c r="E124" t="s" s="289">
        <f>VLOOKUP($A124,'Organization'!$A$13:$E$67,5,0)&amp;""</f>
        <v>1116</v>
      </c>
      <c r="F124" s="299"/>
      <c r="G124" t="s" s="282">
        <f>VLOOKUP($A124,'Questions'!$A$2:$X$333,21,0)&amp;""</f>
        <v>1047</v>
      </c>
      <c r="H124" s="283"/>
      <c r="I124" t="s" s="284">
        <f>VLOOKUP($A124,'Questions'!$A$2:$X$333,23,0)&amp;""</f>
        <v>1051</v>
      </c>
      <c r="J124" s="283"/>
      <c r="K124" t="b" s="290">
        <v>0</v>
      </c>
      <c r="L124" s="300"/>
      <c r="M124" s="118"/>
      <c r="N124" s="118"/>
      <c r="O124" s="28"/>
      <c r="P124" s="29"/>
    </row>
    <row r="125" ht="28.5" customHeight="1">
      <c r="A125" t="s" s="278">
        <f>'Organization'!$A$66</f>
        <v>243</v>
      </c>
      <c r="B125" t="s" s="53">
        <f>VLOOKUP($A125,'Organization'!$A$13:$E$67,2,0)&amp;""</f>
        <v>244</v>
      </c>
      <c r="C125" t="s" s="284">
        <f>VLOOKUP($A125,'Organization'!$A$13:$E$67,3,0)&amp;""</f>
        <v>1052</v>
      </c>
      <c r="D125" t="s" s="272">
        <f>IF(LEFT(VLOOKUP($A125,'Organization'!$A$13:$E$67,5,0),21)='Auto Responses'!$A$32,'Auto Responses'!$A$33,VLOOKUP($A125,'Organization'!$A$13:$E$67,4,0))&amp;""</f>
      </c>
      <c r="E125" t="s" s="289">
        <f>VLOOKUP($A125,'Organization'!$A$13:$E$67,5,0)&amp;""</f>
        <v>1117</v>
      </c>
      <c r="F125" s="299"/>
      <c r="G125" t="s" s="282">
        <f>VLOOKUP($A125,'Questions'!$A$2:$X$333,21,0)&amp;""</f>
        <v>1047</v>
      </c>
      <c r="H125" s="283"/>
      <c r="I125" t="s" s="284">
        <f>VLOOKUP($A125,'Questions'!$A$2:$X$333,23,0)&amp;""</f>
        <v>1051</v>
      </c>
      <c r="J125" s="283"/>
      <c r="K125" t="b" s="290">
        <v>0</v>
      </c>
      <c r="L125" s="300"/>
      <c r="M125" s="118"/>
      <c r="N125" s="118"/>
      <c r="O125" s="28"/>
      <c r="P125" s="29"/>
    </row>
    <row r="126" ht="29.25" customHeight="1">
      <c r="A126" t="s" s="278">
        <f>'Organization'!$A$67</f>
        <v>246</v>
      </c>
      <c r="B126" t="s" s="53">
        <f>VLOOKUP($A126,'Organization'!$A$13:$E$67,2,0)&amp;""</f>
        <v>247</v>
      </c>
      <c r="C126" t="s" s="284">
        <f>VLOOKUP($A126,'Organization'!$A$13:$E$67,3,0)&amp;""</f>
        <v>1077</v>
      </c>
      <c r="D126" t="s" s="272">
        <f>IF(LEFT(VLOOKUP($A126,'Organization'!$A$13:$E$67,5,0),21)='Auto Responses'!$A$32,'Auto Responses'!$A$33,VLOOKUP($A126,'Organization'!$A$13:$E$67,4,0))&amp;""</f>
      </c>
      <c r="E126" t="s" s="289">
        <f>VLOOKUP($A126,'Organization'!$A$13:$E$67,5,0)&amp;""</f>
        <v>1078</v>
      </c>
      <c r="F126" s="299"/>
      <c r="G126" t="s" s="282">
        <f>VLOOKUP($A126,'Questions'!$A$2:$X$333,21,0)&amp;""</f>
        <v>1047</v>
      </c>
      <c r="H126" s="283"/>
      <c r="I126" t="s" s="284">
        <f>VLOOKUP($A126,'Questions'!$A$2:$X$333,23,0)&amp;""</f>
        <v>1051</v>
      </c>
      <c r="J126" s="283"/>
      <c r="K126" t="b" s="298">
        <v>0</v>
      </c>
      <c r="L126" s="300"/>
      <c r="M126" s="118"/>
      <c r="N126" s="118"/>
      <c r="O126" s="28"/>
      <c r="P126" s="29"/>
    </row>
    <row r="127" ht="18" customHeight="1">
      <c r="A127" t="s" s="30">
        <f>VLOOKUP(LEFT($A128,4),'Auto Responses'!$N$4:$O$38,2,0)&amp;""</f>
        <v>250</v>
      </c>
      <c r="B127" s="31"/>
      <c r="C127" s="51"/>
      <c r="D127" s="51"/>
      <c r="E127" s="292"/>
      <c r="F127" t="s" s="287">
        <v>1036</v>
      </c>
      <c r="G127" t="s" s="288">
        <v>1031</v>
      </c>
      <c r="H127" t="s" s="288">
        <v>1032</v>
      </c>
      <c r="I127" t="s" s="288">
        <v>1033</v>
      </c>
      <c r="J127" t="s" s="288">
        <v>1034</v>
      </c>
      <c r="K127" s="275"/>
      <c r="L127" s="254"/>
      <c r="M127" s="118"/>
      <c r="N127" s="118"/>
      <c r="O127" s="28"/>
      <c r="P127" s="29"/>
    </row>
    <row r="128" ht="165" customHeight="1">
      <c r="A128" t="s" s="278">
        <f>'Product'!$A$20</f>
        <v>251</v>
      </c>
      <c r="B128" t="s" s="53">
        <f>VLOOKUP($A128,'Product'!$A$13:$E$61,2,0)&amp;""</f>
        <v>252</v>
      </c>
      <c r="C128" t="s" s="284">
        <f>VLOOKUP($A128,'Product'!$A$13:$E$61,3,0)&amp;""</f>
        <v>1052</v>
      </c>
      <c r="D128" t="s" s="272">
        <f>IF(LEFT(VLOOKUP($A128,'Product'!$A$13:$E$61,5,0),21)='Auto Responses'!$A$32,'Auto Responses'!$A$33,VLOOKUP($A128,'Product'!$A$13:$E$61,4,0))&amp;""</f>
        <v>253</v>
      </c>
      <c r="E128" t="s" s="289">
        <f>VLOOKUP($A128,'Product'!$A$13:$E$61,5,0)&amp;""</f>
        <v>1118</v>
      </c>
      <c r="F128" s="299"/>
      <c r="G128" t="s" s="282">
        <f>VLOOKUP($A128,'Questions'!$A$2:$X$333,21,0)&amp;""</f>
        <v>1047</v>
      </c>
      <c r="H128" s="283"/>
      <c r="I128" t="s" s="284">
        <f>VLOOKUP($A128,'Questions'!$A$2:$X$333,23,0)&amp;""</f>
        <v>1049</v>
      </c>
      <c r="J128" s="283"/>
      <c r="K128" t="b" s="290">
        <v>0</v>
      </c>
      <c r="L128" s="300"/>
      <c r="M128" s="118"/>
      <c r="N128" s="118"/>
      <c r="O128" s="28"/>
      <c r="P128" s="29"/>
    </row>
    <row r="129" ht="28.5" customHeight="1">
      <c r="A129" t="s" s="278">
        <f>'Product'!$A$21</f>
        <v>255</v>
      </c>
      <c r="B129" t="s" s="53">
        <f>VLOOKUP($A129,'Product'!$A$13:$E$61,2,0)&amp;""</f>
        <v>256</v>
      </c>
      <c r="C129" t="s" s="284">
        <f>VLOOKUP($A129,'Product'!$A$13:$E$61,3,0)&amp;""</f>
        <v>1052</v>
      </c>
      <c r="D129" t="s" s="272">
        <f>IF(LEFT(VLOOKUP($A129,'Product'!$A$13:$E$61,5,0),21)='Auto Responses'!$A$32,'Auto Responses'!$A$33,VLOOKUP($A129,'Product'!$A$13:$E$61,4,0))&amp;""</f>
        <v>257</v>
      </c>
      <c r="E129" t="s" s="289">
        <f>VLOOKUP($A129,'Product'!$A$13:$E$61,5,0)&amp;""</f>
        <v>1119</v>
      </c>
      <c r="F129" s="299"/>
      <c r="G129" t="s" s="282">
        <f>VLOOKUP($A129,'Questions'!$A$2:$X$333,21,0)&amp;""</f>
        <v>1047</v>
      </c>
      <c r="H129" s="283"/>
      <c r="I129" t="s" s="284">
        <f>VLOOKUP($A129,'Questions'!$A$2:$X$333,23,0)&amp;""</f>
        <v>1049</v>
      </c>
      <c r="J129" s="283"/>
      <c r="K129" t="b" s="290">
        <v>0</v>
      </c>
      <c r="L129" s="300"/>
      <c r="M129" s="118"/>
      <c r="N129" s="118"/>
      <c r="O129" s="28"/>
      <c r="P129" s="29"/>
    </row>
    <row r="130" ht="28.5" customHeight="1">
      <c r="A130" t="s" s="278">
        <f>'Product'!$A$22</f>
        <v>259</v>
      </c>
      <c r="B130" t="s" s="53">
        <f>VLOOKUP($A130,'Product'!$A$13:$E$61,2,0)&amp;""</f>
        <v>260</v>
      </c>
      <c r="C130" t="s" s="284">
        <f>VLOOKUP($A130,'Product'!$A$13:$E$61,3,0)&amp;""</f>
        <v>1052</v>
      </c>
      <c r="D130" t="s" s="272">
        <f>IF(LEFT(VLOOKUP($A130,'Product'!$A$13:$E$61,5,0),21)='Auto Responses'!$A$32,'Auto Responses'!$A$33,VLOOKUP($A130,'Product'!$A$13:$E$61,4,0))&amp;""</f>
        <v>261</v>
      </c>
      <c r="E130" t="s" s="289">
        <f>VLOOKUP($A130,'Product'!$A$13:$E$61,5,0)&amp;""</f>
        <v>1120</v>
      </c>
      <c r="F130" s="299"/>
      <c r="G130" t="s" s="282">
        <f>VLOOKUP($A130,'Questions'!$A$2:$X$333,21,0)&amp;""</f>
        <v>1047</v>
      </c>
      <c r="H130" s="283"/>
      <c r="I130" t="s" s="284">
        <f>VLOOKUP($A130,'Questions'!$A$2:$X$333,23,0)&amp;""</f>
        <v>1049</v>
      </c>
      <c r="J130" s="283"/>
      <c r="K130" t="b" s="290">
        <v>0</v>
      </c>
      <c r="L130" s="300"/>
      <c r="M130" s="118"/>
      <c r="N130" s="118"/>
      <c r="O130" s="28"/>
      <c r="P130" s="29"/>
    </row>
    <row r="131" ht="105" customHeight="1">
      <c r="A131" t="s" s="278">
        <f>'Product'!$A$23</f>
        <v>263</v>
      </c>
      <c r="B131" t="s" s="53">
        <f>VLOOKUP($A131,'Product'!$A$13:$E$61,2,0)&amp;""</f>
        <v>264</v>
      </c>
      <c r="C131" t="s" s="284">
        <f>VLOOKUP($A131,'Product'!$A$13:$E$61,3,0)&amp;""</f>
        <v>1052</v>
      </c>
      <c r="D131" t="s" s="272">
        <f>IF(LEFT(VLOOKUP($A131,'Product'!$A$13:$E$61,5,0),21)='Auto Responses'!$A$32,'Auto Responses'!$A$33,VLOOKUP($A131,'Product'!$A$13:$E$61,4,0))&amp;""</f>
        <v>265</v>
      </c>
      <c r="E131" t="s" s="289">
        <f>VLOOKUP($A131,'Product'!$A$13:$E$61,5,0)&amp;""</f>
      </c>
      <c r="F131" s="299"/>
      <c r="G131" t="s" s="282">
        <f>VLOOKUP($A131,'Questions'!$A$2:$X$333,21,0)&amp;""</f>
        <v>1052</v>
      </c>
      <c r="H131" s="283"/>
      <c r="I131" t="s" s="284">
        <f>VLOOKUP($A131,'Questions'!$A$2:$X$333,23,0)&amp;""</f>
        <v>1049</v>
      </c>
      <c r="J131" s="283"/>
      <c r="K131" t="b" s="290">
        <v>0</v>
      </c>
      <c r="L131" s="300"/>
      <c r="M131" s="118"/>
      <c r="N131" s="118"/>
      <c r="O131" s="28"/>
      <c r="P131" s="29"/>
    </row>
    <row r="132" ht="42.75" customHeight="1">
      <c r="A132" t="s" s="278">
        <f>'Product'!$A$24</f>
        <v>266</v>
      </c>
      <c r="B132" t="s" s="53">
        <f>VLOOKUP($A132,'Product'!$A$13:$E$61,2,0)&amp;""</f>
        <v>267</v>
      </c>
      <c r="C132" t="s" s="284">
        <f>VLOOKUP($A132,'Product'!$A$13:$E$61,3,0)&amp;""</f>
        <v>1052</v>
      </c>
      <c r="D132" t="s" s="272">
        <f>IF(LEFT(VLOOKUP($A132,'Product'!$A$13:$E$61,5,0),21)='Auto Responses'!$A$32,'Auto Responses'!$A$33,VLOOKUP($A132,'Product'!$A$13:$E$61,4,0))&amp;""</f>
        <v>268</v>
      </c>
      <c r="E132" t="s" s="289">
        <f>VLOOKUP($A132,'Product'!$A$13:$E$61,5,0)&amp;""</f>
        <v>1121</v>
      </c>
      <c r="F132" s="299"/>
      <c r="G132" t="s" s="282">
        <f>VLOOKUP($A132,'Questions'!$A$2:$X$333,21,0)&amp;""</f>
        <v>1047</v>
      </c>
      <c r="H132" s="283"/>
      <c r="I132" t="s" s="284">
        <f>VLOOKUP($A132,'Questions'!$A$2:$X$333,23,0)&amp;""</f>
        <v>1049</v>
      </c>
      <c r="J132" s="283"/>
      <c r="K132" t="b" s="290">
        <v>0</v>
      </c>
      <c r="L132" s="300"/>
      <c r="M132" s="118"/>
      <c r="N132" s="118"/>
      <c r="O132" s="28"/>
      <c r="P132" s="29"/>
    </row>
    <row r="133" ht="28.5" customHeight="1">
      <c r="A133" t="s" s="278">
        <f>'Product'!$A$25</f>
        <v>270</v>
      </c>
      <c r="B133" t="s" s="53">
        <f>VLOOKUP($A133,'Product'!$A$13:$E$61,2,0)&amp;""</f>
        <v>271</v>
      </c>
      <c r="C133" t="s" s="284">
        <f>VLOOKUP($A133,'Product'!$A$13:$E$61,3,0)&amp;""</f>
        <v>1052</v>
      </c>
      <c r="D133" t="s" s="272">
        <f>IF(LEFT(VLOOKUP($A133,'Product'!$A$13:$E$61,5,0),21)='Auto Responses'!$A$32,'Auto Responses'!$A$33,VLOOKUP($A133,'Product'!$A$13:$E$61,4,0))&amp;""</f>
      </c>
      <c r="E133" t="s" s="289">
        <f>VLOOKUP($A133,'Product'!$A$13:$E$61,5,0)&amp;""</f>
        <v>1122</v>
      </c>
      <c r="F133" s="299"/>
      <c r="G133" t="s" s="282">
        <f>VLOOKUP($A133,'Questions'!$A$2:$X$333,21,0)&amp;""</f>
        <v>1047</v>
      </c>
      <c r="H133" s="283"/>
      <c r="I133" t="s" s="284">
        <f>VLOOKUP($A133,'Questions'!$A$2:$X$333,23,0)&amp;""</f>
        <v>1049</v>
      </c>
      <c r="J133" s="283"/>
      <c r="K133" t="b" s="290">
        <v>0</v>
      </c>
      <c r="L133" s="300"/>
      <c r="M133" s="118"/>
      <c r="N133" s="118"/>
      <c r="O133" s="28"/>
      <c r="P133" s="29"/>
    </row>
    <row r="134" ht="28.5" customHeight="1">
      <c r="A134" t="s" s="278">
        <f>'Product'!$A$26</f>
        <v>273</v>
      </c>
      <c r="B134" t="s" s="53">
        <f>VLOOKUP($A134,'Product'!$A$13:$E$61,2,0)&amp;""</f>
        <v>274</v>
      </c>
      <c r="C134" t="s" s="284">
        <f>VLOOKUP($A134,'Product'!$A$13:$E$61,3,0)&amp;""</f>
        <v>1052</v>
      </c>
      <c r="D134" t="s" s="272">
        <f>IF(LEFT(VLOOKUP($A134,'Product'!$A$13:$E$61,5,0),21)='Auto Responses'!$A$32,'Auto Responses'!$A$33,VLOOKUP($A134,'Product'!$A$13:$E$61,4,0))&amp;""</f>
      </c>
      <c r="E134" t="s" s="289">
        <f>VLOOKUP($A134,'Product'!$A$13:$E$61,5,0)&amp;""</f>
      </c>
      <c r="F134" s="299"/>
      <c r="G134" t="s" s="282">
        <f>VLOOKUP($A134,'Questions'!$A$2:$X$333,21,0)&amp;""</f>
        <v>1052</v>
      </c>
      <c r="H134" s="283"/>
      <c r="I134" t="s" s="284">
        <f>VLOOKUP($A134,'Questions'!$A$2:$X$333,23,0)&amp;""</f>
        <v>1049</v>
      </c>
      <c r="J134" s="283"/>
      <c r="K134" t="b" s="290">
        <v>0</v>
      </c>
      <c r="L134" s="300"/>
      <c r="M134" s="118"/>
      <c r="N134" s="118"/>
      <c r="O134" s="28"/>
      <c r="P134" s="29"/>
    </row>
    <row r="135" ht="15" customHeight="1">
      <c r="A135" t="s" s="278">
        <f>'Product'!$A$27</f>
        <v>275</v>
      </c>
      <c r="B135" t="s" s="53">
        <f>VLOOKUP($A135,'Product'!$A$13:$E$61,2,0)&amp;""</f>
        <v>276</v>
      </c>
      <c r="C135" t="s" s="284">
        <f>VLOOKUP($A135,'Product'!$A$13:$E$61,3,0)&amp;""</f>
        <v>1052</v>
      </c>
      <c r="D135" t="s" s="272">
        <f>IF(LEFT(VLOOKUP($A135,'Product'!$A$13:$E$61,5,0),21)='Auto Responses'!$A$32,'Auto Responses'!$A$33,VLOOKUP($A135,'Product'!$A$13:$E$61,4,0))&amp;""</f>
        <v>277</v>
      </c>
      <c r="E135" t="s" s="289">
        <f>VLOOKUP($A135,'Product'!$A$13:$E$61,5,0)&amp;""</f>
      </c>
      <c r="F135" s="299"/>
      <c r="G135" t="s" s="282">
        <f>VLOOKUP($A135,'Questions'!$A$2:$X$333,21,0)&amp;""</f>
        <v>1052</v>
      </c>
      <c r="H135" s="283"/>
      <c r="I135" t="s" s="284">
        <f>VLOOKUP($A135,'Questions'!$A$2:$X$333,23,0)&amp;""</f>
        <v>1049</v>
      </c>
      <c r="J135" s="283"/>
      <c r="K135" t="b" s="290">
        <v>0</v>
      </c>
      <c r="L135" s="300"/>
      <c r="M135" s="118"/>
      <c r="N135" s="118"/>
      <c r="O135" s="28"/>
      <c r="P135" s="29"/>
    </row>
    <row r="136" ht="28.5" customHeight="1">
      <c r="A136" t="s" s="278">
        <f>'Product'!$A$28</f>
        <v>278</v>
      </c>
      <c r="B136" t="s" s="53">
        <f>VLOOKUP($A136,'Product'!$A$13:$E$61,2,0)&amp;""</f>
        <v>279</v>
      </c>
      <c r="C136" t="s" s="284">
        <f>VLOOKUP($A136,'Product'!$A$13:$E$61,3,0)&amp;""</f>
        <v>1052</v>
      </c>
      <c r="D136" t="s" s="272">
        <f>IF(LEFT(VLOOKUP($A136,'Product'!$A$13:$E$61,5,0),21)='Auto Responses'!$A$32,'Auto Responses'!$A$33,VLOOKUP($A136,'Product'!$A$13:$E$61,4,0))&amp;""</f>
        <v>280</v>
      </c>
      <c r="E136" t="s" s="289">
        <f>VLOOKUP($A136,'Product'!$A$13:$E$61,5,0)&amp;""</f>
        <v>1123</v>
      </c>
      <c r="F136" s="299"/>
      <c r="G136" t="s" s="282">
        <f>VLOOKUP($A136,'Questions'!$A$2:$X$333,21,0)&amp;""</f>
        <v>1047</v>
      </c>
      <c r="H136" s="283"/>
      <c r="I136" t="s" s="284">
        <f>VLOOKUP($A136,'Questions'!$A$2:$X$333,23,0)&amp;""</f>
        <v>1049</v>
      </c>
      <c r="J136" s="283"/>
      <c r="K136" t="b" s="290">
        <v>0</v>
      </c>
      <c r="L136" s="300"/>
      <c r="M136" s="118"/>
      <c r="N136" s="118"/>
      <c r="O136" s="28"/>
      <c r="P136" s="29"/>
    </row>
    <row r="137" ht="85.5" customHeight="1">
      <c r="A137" t="s" s="278">
        <f>'Product'!$A$29</f>
        <v>282</v>
      </c>
      <c r="B137" t="s" s="53">
        <f>VLOOKUP($A137,'Product'!$A$13:$E$61,2,0)&amp;""</f>
        <v>283</v>
      </c>
      <c r="C137" t="s" s="291">
        <f>VLOOKUP($A137,'Product'!$A$13:$E$61,3,0)&amp;""</f>
      </c>
      <c r="D137" t="s" s="279">
        <f>IF(LEFT(VLOOKUP($A137,'Product'!$A$13:$E$61,5,0),21)='Auto Responses'!$A$32,'Auto Responses'!$A$33,VLOOKUP($A137,'Product'!$A$13:$E$61,4,0))&amp;""</f>
      </c>
      <c r="E137" t="s" s="289">
        <f>VLOOKUP($A137,'Product'!$A$13:$E$61,5,0)&amp;""</f>
        <v>1124</v>
      </c>
      <c r="F137" s="299"/>
      <c r="G137" t="s" s="282">
        <f>VLOOKUP($A137,'Questions'!$A$2:$X$333,21,0)&amp;""</f>
        <v>1038</v>
      </c>
      <c r="H137" s="283"/>
      <c r="I137" t="s" s="284">
        <f>VLOOKUP($A137,'Questions'!$A$2:$X$333,23,0)&amp;""</f>
        <v>1049</v>
      </c>
      <c r="J137" s="283"/>
      <c r="K137" t="b" s="290">
        <v>0</v>
      </c>
      <c r="L137" s="300"/>
      <c r="M137" s="118"/>
      <c r="N137" s="118"/>
      <c r="O137" s="28"/>
      <c r="P137" s="29"/>
    </row>
    <row r="138" ht="60" customHeight="1">
      <c r="A138" t="s" s="278">
        <f>'Product'!$A$30</f>
        <v>285</v>
      </c>
      <c r="B138" t="s" s="53">
        <f>VLOOKUP($A138,'Product'!$A$13:$E$61,2,0)&amp;""</f>
        <v>286</v>
      </c>
      <c r="C138" t="s" s="284">
        <f>VLOOKUP($A138,'Product'!$A$13:$E$61,3,0)&amp;""</f>
      </c>
      <c r="D138" t="s" s="272">
        <f>IF(LEFT(VLOOKUP($A138,'Product'!$A$13:$E$61,5,0),21)='Auto Responses'!$A$32,'Auto Responses'!$A$33,VLOOKUP($A138,'Product'!$A$13:$E$61,4,0))&amp;""</f>
      </c>
      <c r="E138" t="s" s="289">
        <f>VLOOKUP($A138,'Product'!$A$13:$E$61,5,0)&amp;""</f>
        <v>1125</v>
      </c>
      <c r="F138" s="299"/>
      <c r="G138" t="s" s="282">
        <f>VLOOKUP($A138,'Questions'!$A$2:$X$333,21,0)&amp;""</f>
        <v>1047</v>
      </c>
      <c r="H138" s="283"/>
      <c r="I138" t="s" s="284">
        <f>VLOOKUP($A138,'Questions'!$A$2:$X$333,23,0)&amp;""</f>
        <v>1049</v>
      </c>
      <c r="J138" s="283"/>
      <c r="K138" t="b" s="290">
        <v>0</v>
      </c>
      <c r="L138" s="300"/>
      <c r="M138" s="118"/>
      <c r="N138" s="118"/>
      <c r="O138" s="28"/>
      <c r="P138" s="29"/>
    </row>
    <row r="139" ht="28.5" customHeight="1">
      <c r="A139" t="s" s="278">
        <f>'Product'!$A$31</f>
        <v>288</v>
      </c>
      <c r="B139" t="s" s="53">
        <f>VLOOKUP($A139,'Product'!$A$13:$E$61,2,0)&amp;""</f>
        <v>289</v>
      </c>
      <c r="C139" t="s" s="284">
        <f>VLOOKUP($A139,'Product'!$A$13:$E$61,3,0)&amp;""</f>
      </c>
      <c r="D139" t="s" s="272">
        <f>IF(LEFT(VLOOKUP($A139,'Product'!$A$13:$E$61,5,0),21)='Auto Responses'!$A$73,'Auto Responses'!$A$74,VLOOKUP($A139,'Product'!$A$13:$E$61,4,0))&amp;""</f>
      </c>
      <c r="E139" t="s" s="289">
        <f>VLOOKUP($A139,'Product'!$A$13:$E$61,5,0)&amp;""</f>
      </c>
      <c r="F139" s="299"/>
      <c r="G139" t="s" s="282">
        <f>VLOOKUP($A139,'Questions'!$A$2:$X$333,21,0)&amp;""</f>
        <v>1047</v>
      </c>
      <c r="H139" s="283"/>
      <c r="I139" t="s" s="284">
        <f>VLOOKUP($A139,'Questions'!$A$2:$X$333,23,0)&amp;""</f>
        <v>1064</v>
      </c>
      <c r="J139" s="283"/>
      <c r="K139" t="b" s="290">
        <v>0</v>
      </c>
      <c r="L139" s="300"/>
      <c r="M139" s="118"/>
      <c r="N139" s="118"/>
      <c r="O139" s="28"/>
      <c r="P139" s="29"/>
    </row>
    <row r="140" ht="42.75" customHeight="1">
      <c r="A140" t="s" s="278">
        <f>'Product'!$A$32</f>
        <v>290</v>
      </c>
      <c r="B140" t="s" s="53">
        <f>VLOOKUP($A140,'Product'!$A$13:$E$61,2,0)&amp;""</f>
        <v>291</v>
      </c>
      <c r="C140" t="s" s="284">
        <f>VLOOKUP($A140,'Product'!$A$13:$E$61,3,0)&amp;""</f>
      </c>
      <c r="D140" t="s" s="272">
        <f>IF(LEFT(VLOOKUP($A140,'Product'!$A$13:$E$61,5,0),21)='Auto Responses'!$A$73,'Auto Responses'!$A$74,VLOOKUP($A140,'Product'!$A$13:$E$61,4,0))&amp;""</f>
      </c>
      <c r="E140" t="s" s="289">
        <f>VLOOKUP($A140,'Product'!$A$13:$E$61,5,0)&amp;""</f>
      </c>
      <c r="F140" s="299"/>
      <c r="G140" t="s" s="282">
        <f>VLOOKUP($A140,'Questions'!$A$2:$X$333,21,0)&amp;""</f>
        <v>1047</v>
      </c>
      <c r="H140" s="283"/>
      <c r="I140" t="s" s="284">
        <f>VLOOKUP($A140,'Questions'!$A$2:$X$333,23,0)&amp;""</f>
        <v>1064</v>
      </c>
      <c r="J140" s="283"/>
      <c r="K140" t="b" s="290">
        <v>0</v>
      </c>
      <c r="L140" s="300"/>
      <c r="M140" s="118"/>
      <c r="N140" s="118"/>
      <c r="O140" s="28"/>
      <c r="P140" s="29"/>
    </row>
    <row r="141" ht="28.5" customHeight="1">
      <c r="A141" t="s" s="278">
        <f>'Product'!$A$33</f>
        <v>292</v>
      </c>
      <c r="B141" t="s" s="53">
        <f>VLOOKUP($A141,'Product'!$A$13:$E$61,2,0)&amp;""</f>
        <v>293</v>
      </c>
      <c r="C141" t="s" s="284">
        <f>VLOOKUP($A141,'Product'!$A$13:$E$61,3,0)&amp;""</f>
      </c>
      <c r="D141" t="s" s="272">
        <f>IF(LEFT(VLOOKUP($A141,'Product'!$A$13:$E$61,5,0),21)='Auto Responses'!$A$73,'Auto Responses'!$A$74,VLOOKUP($A141,'Product'!$A$13:$E$61,4,0))&amp;""</f>
      </c>
      <c r="E141" t="s" s="289">
        <f>VLOOKUP($A141,'Product'!$A$13:$E$61,5,0)&amp;""</f>
      </c>
      <c r="F141" s="299"/>
      <c r="G141" t="s" s="282">
        <f>VLOOKUP($A141,'Questions'!$A$2:$X$333,21,0)&amp;""</f>
        <v>1047</v>
      </c>
      <c r="H141" s="283"/>
      <c r="I141" t="s" s="284">
        <f>VLOOKUP($A141,'Questions'!$A$2:$X$333,23,0)&amp;""</f>
        <v>1064</v>
      </c>
      <c r="J141" s="283"/>
      <c r="K141" t="b" s="290">
        <v>0</v>
      </c>
      <c r="L141" s="300"/>
      <c r="M141" s="118"/>
      <c r="N141" s="118"/>
      <c r="O141" s="28"/>
      <c r="P141" s="29"/>
    </row>
    <row r="142" ht="135" customHeight="1">
      <c r="A142" t="s" s="278">
        <f>'Product'!$A$34</f>
        <v>294</v>
      </c>
      <c r="B142" t="s" s="53">
        <f>VLOOKUP($A142,'Product'!$A$13:$E$61,2,0)&amp;""</f>
        <v>295</v>
      </c>
      <c r="C142" t="s" s="284">
        <f>VLOOKUP($A142,'Product'!$A$13:$E$61,3,0)&amp;""</f>
      </c>
      <c r="D142" t="s" s="272">
        <f>IF(LEFT(VLOOKUP($A142,'Product'!$A$13:$E$61,5,0),21)='Auto Responses'!$A$73,'Auto Responses'!$A$74,VLOOKUP($A142,'Product'!$A$13:$E$61,4,0))&amp;""</f>
      </c>
      <c r="E142" t="s" s="289">
        <f>VLOOKUP($A142,'Product'!$A$13:$E$61,5,0)&amp;""</f>
        <v>1126</v>
      </c>
      <c r="F142" s="299"/>
      <c r="G142" t="s" s="282">
        <f>VLOOKUP($A142,'Questions'!$A$2:$X$333,21,0)&amp;""</f>
        <v>1047</v>
      </c>
      <c r="H142" s="283"/>
      <c r="I142" t="s" s="284">
        <f>VLOOKUP($A142,'Questions'!$A$2:$X$333,23,0)&amp;""</f>
        <v>1051</v>
      </c>
      <c r="J142" s="283"/>
      <c r="K142" t="b" s="290">
        <v>0</v>
      </c>
      <c r="L142" s="300"/>
      <c r="M142" s="118"/>
      <c r="N142" s="118"/>
      <c r="O142" s="28"/>
      <c r="P142" s="29"/>
    </row>
    <row r="143" ht="15" customHeight="1">
      <c r="A143" t="s" s="278">
        <f>'Product'!$A$35</f>
        <v>297</v>
      </c>
      <c r="B143" t="s" s="53">
        <f>VLOOKUP($A143,'Product'!$A$13:$E$61,2,0)&amp;""</f>
        <v>298</v>
      </c>
      <c r="C143" t="s" s="284">
        <f>VLOOKUP($A143,'Product'!$A$13:$E$61,3,0)&amp;""</f>
      </c>
      <c r="D143" t="s" s="272">
        <f>IF(LEFT(VLOOKUP($A143,'Product'!$A$13:$E$61,5,0),21)='Auto Responses'!$A$73,'Auto Responses'!$A$74,VLOOKUP($A143,'Product'!$A$13:$E$61,4,0))&amp;""</f>
      </c>
      <c r="E143" t="s" s="289">
        <f>VLOOKUP($A143,'Product'!$A$13:$E$61,5,0)&amp;""</f>
      </c>
      <c r="F143" s="299"/>
      <c r="G143" t="s" s="282">
        <f>VLOOKUP($A143,'Questions'!$A$2:$X$333,21,0)&amp;""</f>
        <v>1047</v>
      </c>
      <c r="H143" s="283"/>
      <c r="I143" t="s" s="284">
        <f>VLOOKUP($A143,'Questions'!$A$2:$X$333,23,0)&amp;""</f>
        <v>1051</v>
      </c>
      <c r="J143" s="283"/>
      <c r="K143" t="b" s="290">
        <v>0</v>
      </c>
      <c r="L143" s="300"/>
      <c r="M143" s="118"/>
      <c r="N143" s="118"/>
      <c r="O143" s="28"/>
      <c r="P143" s="29"/>
    </row>
    <row r="144" ht="42.75" customHeight="1">
      <c r="A144" t="s" s="278">
        <f>'Product'!$A$36</f>
        <v>299</v>
      </c>
      <c r="B144" t="s" s="53">
        <f>VLOOKUP($A144,'Product'!$A$13:$E$61,2,0)&amp;""</f>
        <v>300</v>
      </c>
      <c r="C144" t="s" s="284">
        <f>VLOOKUP($A144,'Product'!$A$13:$E$61,3,0)&amp;""</f>
      </c>
      <c r="D144" t="s" s="272">
        <f>IF(LEFT(VLOOKUP($A144,'Product'!$A$13:$E$61,5,0),21)='Auto Responses'!$A$73,'Auto Responses'!$A$74,VLOOKUP($A144,'Product'!$A$13:$E$61,4,0))&amp;""</f>
      </c>
      <c r="E144" t="s" s="289">
        <f>VLOOKUP($A144,'Product'!$A$13:$E$61,5,0)&amp;""</f>
        <v>1127</v>
      </c>
      <c r="F144" s="299"/>
      <c r="G144" t="s" s="282">
        <f>VLOOKUP($A144,'Questions'!$A$2:$X$333,21,0)&amp;""</f>
        <v>1047</v>
      </c>
      <c r="H144" s="283"/>
      <c r="I144" t="s" s="284">
        <f>VLOOKUP($A144,'Questions'!$A$2:$X$333,23,0)&amp;""</f>
        <v>1051</v>
      </c>
      <c r="J144" s="283"/>
      <c r="K144" t="b" s="290">
        <v>0</v>
      </c>
      <c r="L144" s="300"/>
      <c r="M144" s="118"/>
      <c r="N144" s="118"/>
      <c r="O144" s="28"/>
      <c r="P144" s="29"/>
    </row>
    <row r="145" ht="28.5" customHeight="1">
      <c r="A145" t="s" s="278">
        <f>'Product'!$A$37</f>
        <v>302</v>
      </c>
      <c r="B145" t="s" s="53">
        <f>VLOOKUP($A145,'Product'!$A$13:$E$61,2,0)&amp;""</f>
        <v>303</v>
      </c>
      <c r="C145" t="s" s="284">
        <f>VLOOKUP($A145,'Product'!$A$13:$E$61,3,0)&amp;""</f>
        <v>1052</v>
      </c>
      <c r="D145" t="s" s="272">
        <f>IF(LEFT(VLOOKUP($A145,'Product'!$A$13:$E$61,5,0),21)='Auto Responses'!$A$73,'Auto Responses'!$A$74,VLOOKUP($A145,'Product'!$A$13:$E$61,4,0))&amp;""</f>
        <v>304</v>
      </c>
      <c r="E145" t="s" s="289">
        <f>VLOOKUP($A145,'Product'!$A$13:$E$61,5,0)&amp;""</f>
        <v>1128</v>
      </c>
      <c r="F145" s="299"/>
      <c r="G145" t="s" s="282">
        <f>VLOOKUP($A145,'Questions'!$A$2:$X$333,21,0)&amp;""</f>
        <v>1047</v>
      </c>
      <c r="H145" s="283"/>
      <c r="I145" t="s" s="284">
        <f>VLOOKUP($A145,'Questions'!$A$2:$X$333,23,0)&amp;""</f>
        <v>1051</v>
      </c>
      <c r="J145" s="283"/>
      <c r="K145" t="b" s="290">
        <v>0</v>
      </c>
      <c r="L145" s="300"/>
      <c r="M145" s="118"/>
      <c r="N145" s="118"/>
      <c r="O145" s="28"/>
      <c r="P145" s="29"/>
    </row>
    <row r="146" ht="18" customHeight="1">
      <c r="A146" t="s" s="30">
        <f>VLOOKUP(LEFT($A147,4),'Auto Responses'!$N$4:$O$38,2,0)&amp;""</f>
        <v>306</v>
      </c>
      <c r="B146" s="31"/>
      <c r="C146" s="51"/>
      <c r="D146" s="51"/>
      <c r="E146" s="292"/>
      <c r="F146" t="s" s="287">
        <v>1036</v>
      </c>
      <c r="G146" t="s" s="288">
        <v>1031</v>
      </c>
      <c r="H146" t="s" s="288">
        <v>1032</v>
      </c>
      <c r="I146" t="s" s="288">
        <v>1033</v>
      </c>
      <c r="J146" t="s" s="288">
        <v>1034</v>
      </c>
      <c r="K146" s="51"/>
      <c r="L146" s="254"/>
      <c r="M146" s="118"/>
      <c r="N146" s="118"/>
      <c r="O146" s="28"/>
      <c r="P146" s="29"/>
    </row>
    <row r="147" ht="42.75" customHeight="1">
      <c r="A147" t="s" s="278">
        <f>'Product'!$A$39</f>
        <v>307</v>
      </c>
      <c r="B147" t="s" s="53">
        <f>VLOOKUP($A147,'Product'!$A$13:$E$61,2,0)&amp;""</f>
        <v>308</v>
      </c>
      <c r="C147" t="s" s="284">
        <f>VLOOKUP($A147,'Product'!$A$13:$E$61,3,0)&amp;""</f>
        <v>1052</v>
      </c>
      <c r="D147" t="s" s="272">
        <f>IF(LEFT(VLOOKUP($A147,'Product'!$A$13:$E$61,5,0),21)='Auto Responses'!$A$32,'Auto Responses'!$A$33,VLOOKUP($A147,'Product'!$A$13:$E$61,4,0))&amp;""</f>
      </c>
      <c r="E147" t="s" s="289">
        <f>VLOOKUP($A147,'Product'!$A$13:$E$61,5,0)&amp;""</f>
      </c>
      <c r="F147" s="299"/>
      <c r="G147" t="s" s="282">
        <f>VLOOKUP($A147,'Questions'!$A$2:$X$333,21,0)&amp;""</f>
        <v>1052</v>
      </c>
      <c r="H147" s="283"/>
      <c r="I147" t="s" s="284">
        <f>VLOOKUP($A147,'Questions'!$A$2:$X$333,23,0)&amp;""</f>
        <v>1049</v>
      </c>
      <c r="J147" s="283"/>
      <c r="K147" t="b" s="290">
        <v>0</v>
      </c>
      <c r="L147" s="300"/>
      <c r="M147" s="118"/>
      <c r="N147" s="118"/>
      <c r="O147" s="28"/>
      <c r="P147" s="29"/>
    </row>
    <row r="148" ht="28.5" customHeight="1">
      <c r="A148" t="s" s="278">
        <f>'Product'!$A$40</f>
        <v>309</v>
      </c>
      <c r="B148" t="s" s="53">
        <f>VLOOKUP($A148,'Product'!$A$13:$E$61,2,0)&amp;""</f>
        <v>310</v>
      </c>
      <c r="C148" t="s" s="284">
        <f>VLOOKUP($A148,'Product'!$A$13:$E$61,3,0)&amp;""</f>
        <v>1052</v>
      </c>
      <c r="D148" t="s" s="272">
        <f>IF(LEFT(VLOOKUP($A148,'Product'!$A$13:$E$61,5,0),21)='Auto Responses'!$A$32,'Auto Responses'!$A$33,VLOOKUP($A148,'Product'!$A$13:$E$61,4,0))&amp;""</f>
        <v>311</v>
      </c>
      <c r="E148" t="s" s="289">
        <f>VLOOKUP($A148,'Product'!$A$13:$E$61,5,0)&amp;""</f>
        <v>1129</v>
      </c>
      <c r="F148" s="299"/>
      <c r="G148" t="s" s="282">
        <f>VLOOKUP($A148,'Questions'!$A$2:$X$333,21,0)&amp;""</f>
        <v>1047</v>
      </c>
      <c r="H148" s="283"/>
      <c r="I148" t="s" s="284">
        <f>VLOOKUP($A148,'Questions'!$A$2:$X$333,23,0)&amp;""</f>
        <v>1049</v>
      </c>
      <c r="J148" s="283"/>
      <c r="K148" t="b" s="290">
        <v>0</v>
      </c>
      <c r="L148" s="300"/>
      <c r="M148" s="118"/>
      <c r="N148" s="118"/>
      <c r="O148" s="28"/>
      <c r="P148" s="29"/>
    </row>
    <row r="149" ht="42.75" customHeight="1">
      <c r="A149" t="s" s="278">
        <f>'Product'!$A$41</f>
        <v>313</v>
      </c>
      <c r="B149" t="s" s="53">
        <f>VLOOKUP($A149,'Product'!$A$13:$E$61,2,0)&amp;""</f>
        <v>314</v>
      </c>
      <c r="C149" t="s" s="284">
        <f>VLOOKUP($A149,'Product'!$A$13:$E$61,3,0)&amp;""</f>
        <v>1052</v>
      </c>
      <c r="D149" t="s" s="272">
        <f>IF(LEFT(VLOOKUP($A149,'Product'!$A$13:$E$61,5,0),21)='Auto Responses'!$A$32,'Auto Responses'!$A$33,VLOOKUP($A149,'Product'!$A$13:$E$61,4,0))&amp;""</f>
        <v>315</v>
      </c>
      <c r="E149" t="s" s="289">
        <f>VLOOKUP($A149,'Product'!$A$13:$E$61,5,0)&amp;""</f>
        <v>1130</v>
      </c>
      <c r="F149" s="299"/>
      <c r="G149" t="s" s="282">
        <f>VLOOKUP($A149,'Questions'!$A$2:$X$333,21,0)&amp;""</f>
        <v>1047</v>
      </c>
      <c r="H149" s="283"/>
      <c r="I149" t="s" s="284">
        <f>VLOOKUP($A149,'Questions'!$A$2:$X$333,23,0)&amp;""</f>
        <v>1049</v>
      </c>
      <c r="J149" s="283"/>
      <c r="K149" t="b" s="290">
        <v>0</v>
      </c>
      <c r="L149" s="300"/>
      <c r="M149" s="118"/>
      <c r="N149" s="118"/>
      <c r="O149" s="28"/>
      <c r="P149" s="29"/>
    </row>
    <row r="150" ht="28.5" customHeight="1">
      <c r="A150" t="s" s="278">
        <f>'Product'!$A$42</f>
        <v>317</v>
      </c>
      <c r="B150" t="s" s="53">
        <f>VLOOKUP($A150,'Product'!$A$13:$E$61,2,0)&amp;""</f>
        <v>318</v>
      </c>
      <c r="C150" t="s" s="284">
        <f>VLOOKUP($A150,'Product'!$A$13:$E$61,3,0)&amp;""</f>
      </c>
      <c r="D150" t="s" s="272">
        <f>IF(LEFT(VLOOKUP($A150,'Product'!$A$13:$E$61,5,0),21)='Auto Responses'!$A$32,'Auto Responses'!$A$33,VLOOKUP($A150,'Product'!$A$13:$E$61,4,0))&amp;""</f>
      </c>
      <c r="E150" t="s" s="289">
        <f>VLOOKUP($A150,'Product'!$A$13:$E$61,5,0)&amp;""</f>
      </c>
      <c r="F150" s="299"/>
      <c r="G150" t="s" s="282">
        <f>VLOOKUP($A150,'Questions'!$A$2:$X$333,21,0)&amp;""</f>
        <v>1047</v>
      </c>
      <c r="H150" s="283"/>
      <c r="I150" t="s" s="284">
        <f>VLOOKUP($A150,'Questions'!$A$2:$X$333,23,0)&amp;""</f>
        <v>1049</v>
      </c>
      <c r="J150" s="283"/>
      <c r="K150" t="b" s="290">
        <v>0</v>
      </c>
      <c r="L150" s="300"/>
      <c r="M150" s="118"/>
      <c r="N150" s="118"/>
      <c r="O150" s="28"/>
      <c r="P150" s="29"/>
    </row>
    <row r="151" ht="28.5" customHeight="1">
      <c r="A151" t="s" s="278">
        <f>'Product'!$A$43</f>
        <v>319</v>
      </c>
      <c r="B151" t="s" s="53">
        <f>VLOOKUP($A151,'Product'!$A$13:$E$61,2,0)&amp;""</f>
        <v>320</v>
      </c>
      <c r="C151" t="s" s="284">
        <f>VLOOKUP($A151,'Product'!$A$13:$E$61,3,0)&amp;""</f>
        <v>1047</v>
      </c>
      <c r="D151" t="s" s="272">
        <f>IF(LEFT(VLOOKUP($A151,'Product'!$A$13:$E$61,5,0),21)='Auto Responses'!$A$32,'Auto Responses'!$A$33,VLOOKUP($A151,'Product'!$A$13:$E$61,4,0))&amp;""</f>
        <v>321</v>
      </c>
      <c r="E151" t="s" s="289">
        <f>VLOOKUP($A151,'Product'!$A$13:$E$61,5,0)&amp;""</f>
        <v>1131</v>
      </c>
      <c r="F151" s="299"/>
      <c r="G151" t="s" s="282">
        <f>VLOOKUP($A151,'Questions'!$A$2:$X$333,21,0)&amp;""</f>
        <v>1047</v>
      </c>
      <c r="H151" s="283"/>
      <c r="I151" t="s" s="284">
        <f>VLOOKUP($A151,'Questions'!$A$2:$X$333,23,0)&amp;""</f>
        <v>1049</v>
      </c>
      <c r="J151" s="283"/>
      <c r="K151" t="b" s="290">
        <v>0</v>
      </c>
      <c r="L151" s="300"/>
      <c r="M151" s="118"/>
      <c r="N151" s="118"/>
      <c r="O151" s="28"/>
      <c r="P151" s="29"/>
    </row>
    <row r="152" ht="28.5" customHeight="1">
      <c r="A152" t="s" s="278">
        <f>'Product'!$A$44</f>
        <v>323</v>
      </c>
      <c r="B152" t="s" s="53">
        <f>VLOOKUP($A152,'Product'!$A$13:$E$61,2,0)&amp;""</f>
        <v>324</v>
      </c>
      <c r="C152" t="s" s="284">
        <f>VLOOKUP($A152,'Product'!$A$13:$E$61,3,0)&amp;""</f>
        <v>1047</v>
      </c>
      <c r="D152" t="s" s="272">
        <f>IF(LEFT(VLOOKUP($A152,'Product'!$A$13:$E$61,5,0),21)='Auto Responses'!$A$32,'Auto Responses'!$A$33,VLOOKUP($A152,'Product'!$A$13:$E$61,4,0))&amp;""</f>
      </c>
      <c r="E152" t="s" s="289">
        <f>VLOOKUP($A152,'Product'!$A$13:$E$61,5,0)&amp;""</f>
        <v>1132</v>
      </c>
      <c r="F152" s="299"/>
      <c r="G152" t="s" s="282">
        <f>VLOOKUP($A152,'Questions'!$A$2:$X$333,21,0)&amp;""</f>
        <v>1047</v>
      </c>
      <c r="H152" s="283"/>
      <c r="I152" t="s" s="284">
        <f>VLOOKUP($A152,'Questions'!$A$2:$X$333,23,0)&amp;""</f>
        <v>1049</v>
      </c>
      <c r="J152" s="283"/>
      <c r="K152" t="b" s="290">
        <v>0</v>
      </c>
      <c r="L152" s="300"/>
      <c r="M152" s="118"/>
      <c r="N152" s="118"/>
      <c r="O152" s="28"/>
      <c r="P152" s="29"/>
    </row>
    <row r="153" ht="28.5" customHeight="1">
      <c r="A153" t="s" s="278">
        <f>'Product'!$A$45</f>
        <v>326</v>
      </c>
      <c r="B153" t="s" s="53">
        <f>VLOOKUP($A153,'Product'!$A$13:$E$61,2,0)&amp;""</f>
        <v>327</v>
      </c>
      <c r="C153" t="s" s="284">
        <f>VLOOKUP($A153,'Product'!$A$13:$E$61,3,0)&amp;""</f>
        <v>1052</v>
      </c>
      <c r="D153" t="s" s="272">
        <f>IF(LEFT(VLOOKUP($A153,'Product'!$A$13:$E$61,5,0),21)='Auto Responses'!$A$32,'Auto Responses'!$A$33,VLOOKUP($A153,'Product'!$A$13:$E$61,4,0))&amp;""</f>
        <v>328</v>
      </c>
      <c r="E153" t="s" s="289">
        <f>VLOOKUP($A153,'Product'!$A$13:$E$61,5,0)&amp;""</f>
      </c>
      <c r="F153" s="299"/>
      <c r="G153" t="s" s="282">
        <f>VLOOKUP($A153,'Questions'!$A$2:$X$333,21,0)&amp;""</f>
        <v>1052</v>
      </c>
      <c r="H153" s="283"/>
      <c r="I153" t="s" s="284">
        <f>VLOOKUP($A153,'Questions'!$A$2:$X$333,23,0)&amp;""</f>
        <v>1049</v>
      </c>
      <c r="J153" s="283"/>
      <c r="K153" t="b" s="290">
        <v>0</v>
      </c>
      <c r="L153" s="300"/>
      <c r="M153" s="118"/>
      <c r="N153" s="118"/>
      <c r="O153" s="28"/>
      <c r="P153" s="29"/>
    </row>
    <row r="154" ht="28.5" customHeight="1">
      <c r="A154" t="s" s="278">
        <f>'Product'!$A$46</f>
        <v>329</v>
      </c>
      <c r="B154" t="s" s="53">
        <f>VLOOKUP($A154,'Product'!$A$13:$E$61,2,0)&amp;""</f>
        <v>330</v>
      </c>
      <c r="C154" t="s" s="284">
        <f>VLOOKUP($A154,'Product'!$A$13:$E$61,3,0)&amp;""</f>
        <v>1052</v>
      </c>
      <c r="D154" t="s" s="272">
        <f>IF(LEFT(VLOOKUP($A154,'Product'!$A$13:$E$61,5,0),21)='Auto Responses'!$A$32,'Auto Responses'!$A$33,VLOOKUP($A154,'Product'!$A$13:$E$61,4,0))&amp;""</f>
      </c>
      <c r="E154" t="s" s="289">
        <f>VLOOKUP($A154,'Product'!$A$13:$E$61,5,0)&amp;""</f>
        <v>1133</v>
      </c>
      <c r="F154" s="299"/>
      <c r="G154" t="s" s="282">
        <f>VLOOKUP($A154,'Questions'!$A$2:$X$333,21,0)&amp;""</f>
        <v>1047</v>
      </c>
      <c r="H154" s="283"/>
      <c r="I154" t="s" s="284">
        <f>VLOOKUP($A154,'Questions'!$A$2:$X$333,23,0)&amp;""</f>
        <v>1049</v>
      </c>
      <c r="J154" s="283"/>
      <c r="K154" t="b" s="290">
        <v>0</v>
      </c>
      <c r="L154" s="300"/>
      <c r="M154" s="118"/>
      <c r="N154" s="118"/>
      <c r="O154" s="28"/>
      <c r="P154" s="29"/>
    </row>
    <row r="155" ht="45" customHeight="1">
      <c r="A155" t="s" s="278">
        <f>'Product'!$A$47</f>
        <v>332</v>
      </c>
      <c r="B155" t="s" s="53">
        <f>VLOOKUP($A155,'Product'!$A$13:$E$61,2,0)&amp;""</f>
        <v>333</v>
      </c>
      <c r="C155" t="s" s="284">
        <f>VLOOKUP($A155,'Product'!$A$13:$E$61,3,0)&amp;""</f>
        <v>1052</v>
      </c>
      <c r="D155" t="s" s="272">
        <f>IF(LEFT(VLOOKUP($A155,'Product'!$A$13:$E$61,5,0),21)='Auto Responses'!$A$32,'Auto Responses'!$A$33,VLOOKUP($A155,'Product'!$A$13:$E$61,4,0))&amp;""</f>
      </c>
      <c r="E155" t="s" s="289">
        <f>VLOOKUP($A155,'Product'!$A$13:$E$61,5,0)&amp;""</f>
        <v>1134</v>
      </c>
      <c r="F155" s="299"/>
      <c r="G155" t="s" s="282">
        <f>VLOOKUP($A155,'Questions'!$A$2:$X$333,21,0)&amp;""</f>
        <v>1047</v>
      </c>
      <c r="H155" s="283"/>
      <c r="I155" t="s" s="284">
        <f>VLOOKUP($A155,'Questions'!$A$2:$X$333,23,0)&amp;""</f>
        <v>1064</v>
      </c>
      <c r="J155" s="283"/>
      <c r="K155" t="b" s="290">
        <v>0</v>
      </c>
      <c r="L155" s="300"/>
      <c r="M155" s="118"/>
      <c r="N155" s="118"/>
      <c r="O155" s="28"/>
      <c r="P155" s="29"/>
    </row>
    <row r="156" ht="15" customHeight="1">
      <c r="A156" t="s" s="278">
        <f>'Product'!$A$48</f>
        <v>335</v>
      </c>
      <c r="B156" t="s" s="53">
        <f>VLOOKUP($A156,'Product'!$A$13:$E$61,2,0)&amp;""</f>
        <v>336</v>
      </c>
      <c r="C156" t="s" s="284">
        <f>VLOOKUP($A156,'Product'!$A$13:$E$61,3,0)&amp;""</f>
        <v>1052</v>
      </c>
      <c r="D156" t="s" s="272">
        <f>IF(LEFT(VLOOKUP($A156,'Product'!$A$13:$E$61,5,0),21)='Auto Responses'!$A$32,'Auto Responses'!$A$33,VLOOKUP($A156,'Product'!$A$13:$E$61,4,0))&amp;""</f>
      </c>
      <c r="E156" t="s" s="289">
        <f>VLOOKUP($A156,'Product'!$A$13:$E$61,5,0)&amp;""</f>
        <v>1135</v>
      </c>
      <c r="F156" s="299"/>
      <c r="G156" t="s" s="282">
        <f>VLOOKUP($A156,'Questions'!$A$2:$X$333,21,0)&amp;""</f>
        <v>1047</v>
      </c>
      <c r="H156" s="283"/>
      <c r="I156" t="s" s="284">
        <f>VLOOKUP($A156,'Questions'!$A$2:$X$333,23,0)&amp;""</f>
        <v>1064</v>
      </c>
      <c r="J156" s="283"/>
      <c r="K156" t="b" s="290">
        <v>0</v>
      </c>
      <c r="L156" s="300"/>
      <c r="M156" s="118"/>
      <c r="N156" s="118"/>
      <c r="O156" s="28"/>
      <c r="P156" s="29"/>
    </row>
    <row r="157" ht="28.5" customHeight="1">
      <c r="A157" t="s" s="278">
        <f>'Product'!$A$49</f>
        <v>338</v>
      </c>
      <c r="B157" t="s" s="53">
        <f>VLOOKUP($A157,'Product'!$A$13:$E$61,2,0)&amp;""</f>
        <v>339</v>
      </c>
      <c r="C157" t="s" s="284">
        <f>VLOOKUP($A157,'Product'!$A$13:$E$61,3,0)&amp;""</f>
        <v>1052</v>
      </c>
      <c r="D157" t="s" s="272">
        <f>IF(LEFT(VLOOKUP($A157,'Product'!$A$13:$E$61,5,0),21)='Auto Responses'!$A$32,'Auto Responses'!$A$33,VLOOKUP($A157,'Product'!$A$13:$E$61,4,0))&amp;""</f>
      </c>
      <c r="E157" t="s" s="289">
        <f>VLOOKUP($A157,'Product'!$A$13:$E$61,5,0)&amp;""</f>
        <v>1136</v>
      </c>
      <c r="F157" s="299"/>
      <c r="G157" t="s" s="282">
        <f>VLOOKUP($A157,'Questions'!$A$2:$X$333,21,0)&amp;""</f>
        <v>1047</v>
      </c>
      <c r="H157" s="283"/>
      <c r="I157" t="s" s="284">
        <f>VLOOKUP($A157,'Questions'!$A$2:$X$333,23,0)&amp;""</f>
        <v>1064</v>
      </c>
      <c r="J157" s="283"/>
      <c r="K157" t="b" s="290">
        <v>0</v>
      </c>
      <c r="L157" s="300"/>
      <c r="M157" s="118"/>
      <c r="N157" s="118"/>
      <c r="O157" s="28"/>
      <c r="P157" s="29"/>
    </row>
    <row r="158" ht="15" customHeight="1">
      <c r="A158" t="s" s="278">
        <f>'Product'!$A$50</f>
        <v>341</v>
      </c>
      <c r="B158" t="s" s="53">
        <f>VLOOKUP($A158,'Product'!$A$13:$E$61,2,0)&amp;""</f>
        <v>342</v>
      </c>
      <c r="C158" t="s" s="284">
        <f>VLOOKUP($A158,'Product'!$A$13:$E$61,3,0)&amp;""</f>
        <v>1052</v>
      </c>
      <c r="D158" t="s" s="272">
        <f>IF(LEFT(VLOOKUP($A158,'Product'!$A$13:$E$61,5,0),21)='Auto Responses'!$A$32,'Auto Responses'!$A$33,VLOOKUP($A158,'Product'!$A$13:$E$61,4,0))&amp;""</f>
      </c>
      <c r="E158" t="s" s="289">
        <f>VLOOKUP($A158,'Product'!$A$13:$E$61,5,0)&amp;""</f>
        <v>1137</v>
      </c>
      <c r="F158" s="299"/>
      <c r="G158" t="s" s="282">
        <f>VLOOKUP($A158,'Questions'!$A$2:$X$333,21,0)&amp;""</f>
        <v>1047</v>
      </c>
      <c r="H158" s="283"/>
      <c r="I158" t="s" s="284">
        <f>VLOOKUP($A158,'Questions'!$A$2:$X$333,23,0)&amp;""</f>
        <v>1064</v>
      </c>
      <c r="J158" s="283"/>
      <c r="K158" t="b" s="290">
        <v>0</v>
      </c>
      <c r="L158" s="300"/>
      <c r="M158" s="118"/>
      <c r="N158" s="118"/>
      <c r="O158" s="28"/>
      <c r="P158" s="29"/>
    </row>
    <row r="159" ht="15" customHeight="1">
      <c r="A159" t="s" s="278">
        <f>'Product'!$A$51</f>
        <v>344</v>
      </c>
      <c r="B159" t="s" s="53">
        <f>VLOOKUP($A159,'Product'!$A$13:$E$61,2,0)&amp;""</f>
        <v>345</v>
      </c>
      <c r="C159" t="s" s="284">
        <f>VLOOKUP($A159,'Product'!$A$13:$E$61,3,0)&amp;""</f>
        <v>1052</v>
      </c>
      <c r="D159" t="s" s="272">
        <f>IF(LEFT(VLOOKUP($A159,'Product'!$A$13:$E$61,5,0),21)='Auto Responses'!$A$32,'Auto Responses'!$A$33,VLOOKUP($A159,'Product'!$A$13:$E$61,4,0))&amp;""</f>
      </c>
      <c r="E159" t="s" s="289">
        <f>VLOOKUP($A159,'Product'!$A$13:$E$61,5,0)&amp;""</f>
        <v>1138</v>
      </c>
      <c r="F159" s="299"/>
      <c r="G159" t="s" s="282">
        <f>VLOOKUP($A159,'Questions'!$A$2:$X$333,21,0)&amp;""</f>
        <v>1047</v>
      </c>
      <c r="H159" s="283"/>
      <c r="I159" t="s" s="284">
        <f>VLOOKUP($A159,'Questions'!$A$2:$X$333,23,0)&amp;""</f>
        <v>1064</v>
      </c>
      <c r="J159" s="283"/>
      <c r="K159" t="b" s="290">
        <v>0</v>
      </c>
      <c r="L159" s="300"/>
      <c r="M159" s="118"/>
      <c r="N159" s="118"/>
      <c r="O159" s="28"/>
      <c r="P159" s="29"/>
    </row>
    <row r="160" ht="15" customHeight="1">
      <c r="A160" t="s" s="278">
        <f>'Product'!$A$52</f>
        <v>347</v>
      </c>
      <c r="B160" t="s" s="53">
        <f>VLOOKUP($A160,'Product'!$A$13:$E$61,2,0)&amp;""</f>
        <v>348</v>
      </c>
      <c r="C160" t="s" s="284">
        <f>VLOOKUP($A160,'Product'!$A$13:$E$61,3,0)&amp;""</f>
        <v>1052</v>
      </c>
      <c r="D160" t="s" s="272">
        <f>IF(LEFT(VLOOKUP($A160,'Product'!$A$13:$E$61,5,0),21)='Auto Responses'!$A$32,'Auto Responses'!$A$33,VLOOKUP($A160,'Product'!$A$13:$E$61,4,0))&amp;""</f>
      </c>
      <c r="E160" t="s" s="289">
        <f>VLOOKUP($A160,'Product'!$A$13:$E$61,5,0)&amp;""</f>
        <v>1139</v>
      </c>
      <c r="F160" s="299"/>
      <c r="G160" t="s" s="282">
        <f>VLOOKUP($A160,'Questions'!$A$2:$X$333,21,0)&amp;""</f>
        <v>1047</v>
      </c>
      <c r="H160" s="283"/>
      <c r="I160" t="s" s="284">
        <f>VLOOKUP($A160,'Questions'!$A$2:$X$333,23,0)&amp;""</f>
        <v>1051</v>
      </c>
      <c r="J160" s="283"/>
      <c r="K160" t="b" s="290">
        <v>0</v>
      </c>
      <c r="L160" s="300"/>
      <c r="M160" s="118"/>
      <c r="N160" s="118"/>
      <c r="O160" s="28"/>
      <c r="P160" s="29"/>
    </row>
    <row r="161" ht="57" customHeight="1">
      <c r="A161" t="s" s="278">
        <f>'Product'!$A$53</f>
        <v>350</v>
      </c>
      <c r="B161" t="s" s="53">
        <f>VLOOKUP($A161,'Product'!$A$13:$E$61,2,0)&amp;""</f>
        <v>351</v>
      </c>
      <c r="C161" t="s" s="284">
        <f>VLOOKUP($A161,'Product'!$A$13:$E$61,3,0)&amp;""</f>
        <v>1052</v>
      </c>
      <c r="D161" t="s" s="272">
        <f>IF(LEFT(VLOOKUP($A161,'Product'!$A$13:$E$61,5,0),21)='Auto Responses'!$A$32,'Auto Responses'!$A$33,VLOOKUP($A161,'Product'!$A$13:$E$61,4,0))&amp;""</f>
      </c>
      <c r="E161" t="s" s="289">
        <f>VLOOKUP($A161,'Product'!$A$13:$E$61,5,0)&amp;""</f>
        <v>1140</v>
      </c>
      <c r="F161" s="299"/>
      <c r="G161" t="s" s="282">
        <f>VLOOKUP($A161,'Questions'!$A$2:$X$333,21,0)&amp;""</f>
        <v>1047</v>
      </c>
      <c r="H161" s="283"/>
      <c r="I161" t="s" s="284">
        <f>VLOOKUP($A161,'Questions'!$A$2:$X$333,23,0)&amp;""</f>
        <v>1064</v>
      </c>
      <c r="J161" s="283"/>
      <c r="K161" t="b" s="290">
        <v>0</v>
      </c>
      <c r="L161" s="300"/>
      <c r="M161" s="118"/>
      <c r="N161" s="118"/>
      <c r="O161" s="28"/>
      <c r="P161" s="29"/>
    </row>
    <row r="162" ht="28.5" customHeight="1">
      <c r="A162" t="s" s="278">
        <f>'Product'!$A$54</f>
        <v>353</v>
      </c>
      <c r="B162" t="s" s="53">
        <f>VLOOKUP($A162,'Product'!$A$13:$E$61,2,0)&amp;""</f>
        <v>354</v>
      </c>
      <c r="C162" t="s" s="284">
        <f>VLOOKUP($A162,'Product'!$A$13:$E$61,3,0)&amp;""</f>
        <v>1052</v>
      </c>
      <c r="D162" t="s" s="272">
        <f>IF(LEFT(VLOOKUP($A162,'Product'!$A$13:$E$61,5,0),21)='Auto Responses'!$A$32,'Auto Responses'!$A$33,VLOOKUP($A162,'Product'!$A$13:$E$61,4,0))&amp;""</f>
      </c>
      <c r="E162" t="s" s="289">
        <f>VLOOKUP($A162,'Product'!$A$13:$E$61,5,0)&amp;""</f>
        <v>1141</v>
      </c>
      <c r="F162" s="299"/>
      <c r="G162" t="s" s="282">
        <f>VLOOKUP($A162,'Questions'!$A$2:$X$333,21,0)&amp;""</f>
        <v>1047</v>
      </c>
      <c r="H162" s="283"/>
      <c r="I162" t="s" s="284">
        <f>VLOOKUP($A162,'Questions'!$A$2:$X$333,23,0)&amp;""</f>
        <v>1064</v>
      </c>
      <c r="J162" s="283"/>
      <c r="K162" t="b" s="290">
        <v>0</v>
      </c>
      <c r="L162" s="300"/>
      <c r="M162" s="118"/>
      <c r="N162" s="118"/>
      <c r="O162" s="28"/>
      <c r="P162" s="29"/>
    </row>
    <row r="163" ht="28.5" customHeight="1">
      <c r="A163" t="s" s="278">
        <f>'Product'!$A$55</f>
        <v>356</v>
      </c>
      <c r="B163" t="s" s="53">
        <f>VLOOKUP($A163,'Product'!$A$13:$E$61,2,0)&amp;""</f>
        <v>357</v>
      </c>
      <c r="C163" t="s" s="284">
        <f>VLOOKUP($A163,'Product'!$A$13:$E$61,3,0)&amp;""</f>
        <v>1052</v>
      </c>
      <c r="D163" t="s" s="272">
        <f>IF(LEFT(VLOOKUP($A163,'Product'!$A$13:$E$61,5,0),21)='Auto Responses'!$A$32,'Auto Responses'!$A$33,VLOOKUP($A163,'Product'!$A$13:$E$61,4,0))&amp;""</f>
      </c>
      <c r="E163" t="s" s="289">
        <f>VLOOKUP($A163,'Product'!$A$13:$E$61,5,0)&amp;""</f>
      </c>
      <c r="F163" s="299"/>
      <c r="G163" t="s" s="282">
        <f>VLOOKUP($A163,'Questions'!$A$2:$X$333,21,0)&amp;""</f>
        <v>1047</v>
      </c>
      <c r="H163" s="283"/>
      <c r="I163" t="s" s="284">
        <f>VLOOKUP($A163,'Questions'!$A$2:$X$333,23,0)&amp;""</f>
        <v>1064</v>
      </c>
      <c r="J163" s="283"/>
      <c r="K163" t="b" s="290">
        <v>0</v>
      </c>
      <c r="L163" s="300"/>
      <c r="M163" s="118"/>
      <c r="N163" s="118"/>
      <c r="O163" s="28"/>
      <c r="P163" s="29"/>
    </row>
    <row r="164" ht="42.75" customHeight="1">
      <c r="A164" t="s" s="278">
        <f>'Product'!$A$56</f>
        <v>358</v>
      </c>
      <c r="B164" t="s" s="53">
        <f>VLOOKUP($A164,'Product'!$A$13:$E$61,2,0)&amp;""</f>
        <v>359</v>
      </c>
      <c r="C164" t="s" s="284">
        <f>VLOOKUP($A164,'Product'!$A$13:$E$61,3,0)&amp;""</f>
        <v>1052</v>
      </c>
      <c r="D164" t="s" s="272">
        <f>IF(LEFT(VLOOKUP($A164,'Product'!$A$13:$E$61,5,0),21)='Auto Responses'!$A$32,'Auto Responses'!$A$33,VLOOKUP($A164,'Product'!$A$13:$E$61,4,0))&amp;""</f>
      </c>
      <c r="E164" t="s" s="289">
        <f>VLOOKUP($A164,'Product'!$A$13:$E$61,5,0)&amp;""</f>
      </c>
      <c r="F164" s="299"/>
      <c r="G164" t="s" s="282">
        <f>VLOOKUP($A164,'Questions'!$A$2:$X$333,21,0)&amp;""</f>
        <v>1047</v>
      </c>
      <c r="H164" s="283"/>
      <c r="I164" t="s" s="284">
        <f>VLOOKUP($A164,'Questions'!$A$2:$X$333,23,0)&amp;""</f>
        <v>1064</v>
      </c>
      <c r="J164" s="283"/>
      <c r="K164" t="b" s="290">
        <v>0</v>
      </c>
      <c r="L164" s="300"/>
      <c r="M164" s="118"/>
      <c r="N164" s="118"/>
      <c r="O164" s="28"/>
      <c r="P164" s="29"/>
    </row>
    <row r="165" ht="57" customHeight="1">
      <c r="A165" t="s" s="278">
        <f>'Product'!$A$57</f>
        <v>360</v>
      </c>
      <c r="B165" t="s" s="53">
        <f>VLOOKUP($A165,'Product'!$A$13:$E$61,2,0)&amp;""</f>
        <v>361</v>
      </c>
      <c r="C165" t="s" s="284">
        <f>VLOOKUP($A165,'Product'!$A$13:$E$61,3,0)&amp;""</f>
        <v>1052</v>
      </c>
      <c r="D165" t="s" s="272">
        <f>IF(LEFT(VLOOKUP($A165,'Product'!$A$13:$E$61,5,0),21)='Auto Responses'!$A$32,'Auto Responses'!$A$33,VLOOKUP($A165,'Product'!$A$13:$E$61,4,0))&amp;""</f>
      </c>
      <c r="E165" t="s" s="289">
        <f>VLOOKUP($A165,'Product'!$A$13:$E$61,5,0)&amp;""</f>
        <v>1142</v>
      </c>
      <c r="F165" s="299"/>
      <c r="G165" t="s" s="282">
        <f>VLOOKUP($A165,'Questions'!$A$2:$X$333,21,0)&amp;""</f>
        <v>1047</v>
      </c>
      <c r="H165" s="283"/>
      <c r="I165" t="s" s="284">
        <f>VLOOKUP($A165,'Questions'!$A$2:$X$333,23,0)&amp;""</f>
        <v>1051</v>
      </c>
      <c r="J165" s="283"/>
      <c r="K165" t="b" s="290">
        <v>0</v>
      </c>
      <c r="L165" s="300"/>
      <c r="M165" s="118"/>
      <c r="N165" s="118"/>
      <c r="O165" s="28"/>
      <c r="P165" s="29"/>
    </row>
    <row r="166" ht="28.5" customHeight="1">
      <c r="A166" t="s" s="278">
        <f>'Product'!$A$58</f>
        <v>363</v>
      </c>
      <c r="B166" t="s" s="53">
        <f>VLOOKUP($A166,'Product'!$A$13:$E$61,2,0)&amp;""</f>
        <v>364</v>
      </c>
      <c r="C166" t="s" s="284">
        <f>VLOOKUP($A166,'Product'!$A$13:$E$61,3,0)&amp;""</f>
        <v>1052</v>
      </c>
      <c r="D166" t="s" s="272">
        <f>IF(LEFT(VLOOKUP($A166,'Product'!$A$13:$E$61,5,0),21)='Auto Responses'!$A$32,'Auto Responses'!$A$33,VLOOKUP($A166,'Product'!$A$13:$E$61,4,0))&amp;""</f>
      </c>
      <c r="E166" t="s" s="289">
        <f>VLOOKUP($A166,'Product'!$A$13:$E$61,5,0)&amp;""</f>
        <v>1143</v>
      </c>
      <c r="F166" s="299"/>
      <c r="G166" t="s" s="282">
        <f>VLOOKUP($A166,'Questions'!$A$2:$X$333,21,0)&amp;""</f>
        <v>1047</v>
      </c>
      <c r="H166" s="283"/>
      <c r="I166" t="s" s="284">
        <f>VLOOKUP($A166,'Questions'!$A$2:$X$333,23,0)&amp;""</f>
        <v>1051</v>
      </c>
      <c r="J166" s="283"/>
      <c r="K166" t="b" s="290">
        <v>0</v>
      </c>
      <c r="L166" s="300"/>
      <c r="M166" s="118"/>
      <c r="N166" s="118"/>
      <c r="O166" s="28"/>
      <c r="P166" s="29"/>
    </row>
    <row r="167" ht="42.75" customHeight="1">
      <c r="A167" t="s" s="278">
        <f>'Product'!$A$59</f>
        <v>366</v>
      </c>
      <c r="B167" t="s" s="53">
        <f>VLOOKUP($A167,'Product'!$A$13:$E$61,2,0)&amp;""</f>
        <v>367</v>
      </c>
      <c r="C167" t="s" s="284">
        <f>VLOOKUP($A167,'Product'!$A$13:$E$61,3,0)&amp;""</f>
        <v>1052</v>
      </c>
      <c r="D167" t="s" s="272">
        <f>IF(LEFT(VLOOKUP($A167,'Product'!$A$13:$E$61,5,0),21)='Auto Responses'!$A$32,'Auto Responses'!$A$33,VLOOKUP($A167,'Product'!$A$13:$E$61,4,0))&amp;""</f>
      </c>
      <c r="E167" t="s" s="289">
        <f>VLOOKUP($A167,'Product'!$A$13:$E$61,5,0)&amp;""</f>
        <v>1144</v>
      </c>
      <c r="F167" s="299"/>
      <c r="G167" t="s" s="282">
        <f>VLOOKUP($A167,'Questions'!$A$2:$X$333,21,0)&amp;""</f>
        <v>1047</v>
      </c>
      <c r="H167" s="283"/>
      <c r="I167" t="s" s="284">
        <f>VLOOKUP($A167,'Questions'!$A$2:$X$333,23,0)&amp;""</f>
        <v>1051</v>
      </c>
      <c r="J167" s="283"/>
      <c r="K167" t="b" s="290">
        <v>0</v>
      </c>
      <c r="L167" s="300"/>
      <c r="M167" s="118"/>
      <c r="N167" s="118"/>
      <c r="O167" s="28"/>
      <c r="P167" s="29"/>
    </row>
    <row r="168" ht="60" customHeight="1">
      <c r="A168" t="s" s="278">
        <f>'Product'!$A$60</f>
        <v>369</v>
      </c>
      <c r="B168" t="s" s="53">
        <f>VLOOKUP($A168,'Product'!$A$13:$E$61,2,0)&amp;""</f>
        <v>370</v>
      </c>
      <c r="C168" t="s" s="284">
        <f>VLOOKUP($A168,'Product'!$A$13:$E$61,3,0)&amp;""</f>
        <v>1047</v>
      </c>
      <c r="D168" t="s" s="272">
        <f>IF(LEFT(VLOOKUP($A168,'Product'!$A$13:$E$61,5,0),21)='Auto Responses'!$A$32,'Auto Responses'!$A$33,VLOOKUP($A168,'Product'!$A$13:$E$61,4,0))&amp;""</f>
      </c>
      <c r="E168" t="s" s="289">
        <f>VLOOKUP($A168,'Product'!$A$13:$E$61,5,0)&amp;""</f>
        <v>1145</v>
      </c>
      <c r="F168" s="299"/>
      <c r="G168" t="s" s="282">
        <f>VLOOKUP($A168,'Questions'!$A$2:$X$333,21,0)&amp;""</f>
        <v>1047</v>
      </c>
      <c r="H168" s="283"/>
      <c r="I168" t="s" s="284">
        <f>VLOOKUP($A168,'Questions'!$A$2:$X$333,23,0)&amp;""</f>
        <v>1051</v>
      </c>
      <c r="J168" s="283"/>
      <c r="K168" t="b" s="290">
        <v>0</v>
      </c>
      <c r="L168" s="300"/>
      <c r="M168" s="118"/>
      <c r="N168" s="118"/>
      <c r="O168" s="28"/>
      <c r="P168" s="29"/>
    </row>
    <row r="169" ht="57" customHeight="1">
      <c r="A169" t="s" s="278">
        <f>'Product'!$A$61</f>
        <v>372</v>
      </c>
      <c r="B169" t="s" s="53">
        <f>VLOOKUP($A169,'Product'!$A$13:$E$61,2,0)&amp;""</f>
        <v>373</v>
      </c>
      <c r="C169" t="s" s="284">
        <f>VLOOKUP($A169,'Product'!$A$13:$E$61,3,0)&amp;""</f>
        <v>1052</v>
      </c>
      <c r="D169" t="s" s="272">
        <f>IF(LEFT(VLOOKUP($A169,'Product'!$A$13:$E$61,5,0),21)='Auto Responses'!$A$32,'Auto Responses'!$A$33,VLOOKUP($A169,'Product'!$A$13:$E$61,4,0))&amp;""</f>
      </c>
      <c r="E169" t="s" s="289">
        <f>VLOOKUP($A169,'Product'!$A$13:$E$61,5,0)&amp;""</f>
      </c>
      <c r="F169" s="299"/>
      <c r="G169" t="s" s="282">
        <f>VLOOKUP($A169,'Questions'!$A$2:$X$333,21,0)&amp;""</f>
        <v>1047</v>
      </c>
      <c r="H169" s="283"/>
      <c r="I169" t="s" s="284">
        <f>VLOOKUP($A169,'Questions'!$A$2:$X$333,23,0)&amp;""</f>
        <v>1051</v>
      </c>
      <c r="J169" s="283"/>
      <c r="K169" t="b" s="290">
        <v>0</v>
      </c>
      <c r="L169" s="300"/>
      <c r="M169" s="118"/>
      <c r="N169" s="118"/>
      <c r="O169" s="28"/>
      <c r="P169" s="29"/>
    </row>
    <row r="170" ht="18" customHeight="1">
      <c r="A170" t="s" s="30">
        <f>VLOOKUP(LEFT($A171,4),'Auto Responses'!$N$4:$O$38,2,0)&amp;""</f>
        <v>375</v>
      </c>
      <c r="B170" s="31"/>
      <c r="C170" s="51"/>
      <c r="D170" s="51"/>
      <c r="E170" s="292"/>
      <c r="F170" t="s" s="287">
        <v>1036</v>
      </c>
      <c r="G170" t="s" s="288">
        <v>1031</v>
      </c>
      <c r="H170" t="s" s="288">
        <v>1032</v>
      </c>
      <c r="I170" t="s" s="288">
        <v>1033</v>
      </c>
      <c r="J170" t="s" s="288">
        <v>1034</v>
      </c>
      <c r="K170" s="51"/>
      <c r="L170" s="254"/>
      <c r="M170" s="118"/>
      <c r="N170" s="118"/>
      <c r="O170" s="28"/>
      <c r="P170" s="29"/>
    </row>
    <row r="171" ht="180" customHeight="1">
      <c r="A171" t="s" s="278">
        <f>'Infrastructure'!$A$20</f>
        <v>376</v>
      </c>
      <c r="B171" t="s" s="53">
        <f>VLOOKUP($A171,'Infrastructure'!$A$13:$E$74,2,0)&amp;""</f>
        <v>377</v>
      </c>
      <c r="C171" t="s" s="284">
        <f>VLOOKUP($A171,'Infrastructure'!$A$13:$E$74,3,0)&amp;""</f>
        <v>1052</v>
      </c>
      <c r="D171" t="s" s="272">
        <f>IF(LEFT(VLOOKUP($A171,'Infrastructure'!$A$13:$E$74,5,0),21)='Auto Responses'!$A$32,'Auto Responses'!$A$33,VLOOKUP($A171,'Infrastructure'!$A$13:$E$74,4,0))&amp;""</f>
        <v>378</v>
      </c>
      <c r="E171" t="s" s="289">
        <f>VLOOKUP($A171,'Infrastructure'!$A$13:$E$74,5,0)&amp;""</f>
        <v>1146</v>
      </c>
      <c r="F171" s="299"/>
      <c r="G171" t="s" s="282">
        <f>VLOOKUP($A171,'Questions'!$A$2:$X$333,21,0)&amp;""</f>
        <v>1047</v>
      </c>
      <c r="H171" s="283"/>
      <c r="I171" t="s" s="284">
        <f>VLOOKUP($A171,'Questions'!$A$2:$X$333,23,0)&amp;""</f>
        <v>1049</v>
      </c>
      <c r="J171" s="283"/>
      <c r="K171" t="b" s="290">
        <v>0</v>
      </c>
      <c r="L171" s="300"/>
      <c r="M171" s="118"/>
      <c r="N171" s="118"/>
      <c r="O171" s="28"/>
      <c r="P171" s="29"/>
    </row>
    <row r="172" ht="15" customHeight="1">
      <c r="A172" t="s" s="278">
        <f>'Infrastructure'!$A$21</f>
        <v>380</v>
      </c>
      <c r="B172" t="s" s="53">
        <f>VLOOKUP($A172,'Infrastructure'!$A$13:$E$74,2,0)&amp;""</f>
        <v>381</v>
      </c>
      <c r="C172" t="s" s="284">
        <f>VLOOKUP($A172,'Infrastructure'!$A$13:$E$74,3,0)&amp;""</f>
        <v>1052</v>
      </c>
      <c r="D172" t="s" s="272">
        <f>IF(LEFT(VLOOKUP($A172,'Infrastructure'!$A$13:$E$74,5,0),21)='Auto Responses'!$A$32,'Auto Responses'!$A$33,VLOOKUP($A172,'Infrastructure'!$A$13:$E$74,4,0))&amp;""</f>
        <v>382</v>
      </c>
      <c r="E172" t="s" s="289">
        <f>VLOOKUP($A172,'Infrastructure'!$A$13:$E$74,5,0)&amp;""</f>
        <v>1147</v>
      </c>
      <c r="F172" s="299"/>
      <c r="G172" t="s" s="282">
        <f>VLOOKUP($A172,'Questions'!$A$2:$X$333,21,0)&amp;""</f>
        <v>1047</v>
      </c>
      <c r="H172" s="283"/>
      <c r="I172" t="s" s="284">
        <f>VLOOKUP($A172,'Questions'!$A$2:$X$333,23,0)&amp;""</f>
        <v>1049</v>
      </c>
      <c r="J172" s="283"/>
      <c r="K172" t="b" s="290">
        <v>0</v>
      </c>
      <c r="L172" s="300"/>
      <c r="M172" s="118"/>
      <c r="N172" s="118"/>
      <c r="O172" s="28"/>
      <c r="P172" s="29"/>
    </row>
    <row r="173" ht="90" customHeight="1">
      <c r="A173" t="s" s="278">
        <f>'Infrastructure'!$A$22</f>
        <v>384</v>
      </c>
      <c r="B173" t="s" s="53">
        <f>VLOOKUP($A173,'Infrastructure'!$A$13:$E$74,2,0)&amp;""</f>
        <v>385</v>
      </c>
      <c r="C173" t="s" s="284">
        <f>VLOOKUP($A173,'Infrastructure'!$A$13:$E$74,3,0)&amp;""</f>
        <v>1047</v>
      </c>
      <c r="D173" t="s" s="272">
        <f>IF(LEFT(VLOOKUP($A173,'Infrastructure'!$A$13:$E$74,5,0),21)='Auto Responses'!$A$32,'Auto Responses'!$A$33,VLOOKUP($A173,'Infrastructure'!$A$13:$E$74,4,0))&amp;""</f>
        <v>386</v>
      </c>
      <c r="E173" t="s" s="289">
        <f>VLOOKUP($A173,'Infrastructure'!$A$13:$E$74,5,0)&amp;""</f>
        <v>1148</v>
      </c>
      <c r="F173" s="299"/>
      <c r="G173" t="s" s="282">
        <f>VLOOKUP($A173,'Questions'!$A$2:$X$333,21,0)&amp;""</f>
        <v>1047</v>
      </c>
      <c r="H173" s="283"/>
      <c r="I173" t="s" s="284">
        <f>VLOOKUP($A173,'Questions'!$A$2:$X$333,23,0)&amp;""</f>
        <v>1049</v>
      </c>
      <c r="J173" s="283"/>
      <c r="K173" t="b" s="290">
        <v>0</v>
      </c>
      <c r="L173" s="300"/>
      <c r="M173" s="118"/>
      <c r="N173" s="118"/>
      <c r="O173" s="28"/>
      <c r="P173" s="29"/>
    </row>
    <row r="174" ht="15" customHeight="1">
      <c r="A174" t="s" s="278">
        <f>'Infrastructure'!$A$23</f>
        <v>388</v>
      </c>
      <c r="B174" t="s" s="53">
        <f>VLOOKUP($A174,'Infrastructure'!$A$13:$E$74,2,0)&amp;""</f>
        <v>389</v>
      </c>
      <c r="C174" t="s" s="284">
        <f>VLOOKUP($A174,'Infrastructure'!$A$13:$E$74,3,0)&amp;""</f>
        <v>1052</v>
      </c>
      <c r="D174" t="s" s="272">
        <f>IF(LEFT(VLOOKUP($A174,'Infrastructure'!$A$13:$E$74,5,0),21)='Auto Responses'!$A$32,'Auto Responses'!$A$33,VLOOKUP($A174,'Infrastructure'!$A$13:$E$74,4,0))&amp;""</f>
      </c>
      <c r="E174" t="s" s="289">
        <f>VLOOKUP($A174,'Infrastructure'!$A$13:$E$74,5,0)&amp;""</f>
        <v>1149</v>
      </c>
      <c r="F174" s="299"/>
      <c r="G174" t="s" s="282">
        <f>VLOOKUP($A174,'Questions'!$A$2:$X$333,21,0)&amp;""</f>
        <v>1052</v>
      </c>
      <c r="H174" s="283"/>
      <c r="I174" t="s" s="284">
        <f>VLOOKUP($A174,'Questions'!$A$2:$X$333,23,0)&amp;""</f>
        <v>1049</v>
      </c>
      <c r="J174" s="283"/>
      <c r="K174" t="b" s="290">
        <v>0</v>
      </c>
      <c r="L174" s="300"/>
      <c r="M174" s="118"/>
      <c r="N174" s="118"/>
      <c r="O174" s="28"/>
      <c r="P174" s="29"/>
    </row>
    <row r="175" ht="28.5" customHeight="1">
      <c r="A175" t="s" s="278">
        <f>'Infrastructure'!$A$24</f>
        <v>391</v>
      </c>
      <c r="B175" t="s" s="53">
        <f>VLOOKUP($A175,'Infrastructure'!$A$13:$E$74,2,0)&amp;""</f>
        <v>392</v>
      </c>
      <c r="C175" t="s" s="284">
        <f>VLOOKUP($A175,'Infrastructure'!$A$13:$E$74,3,0)&amp;""</f>
        <v>1052</v>
      </c>
      <c r="D175" t="s" s="272">
        <f>IF(LEFT(VLOOKUP($A175,'Infrastructure'!$A$13:$E$74,5,0),21)='Auto Responses'!$A$32,'Auto Responses'!$A$33,VLOOKUP($A175,'Infrastructure'!$A$13:$E$74,4,0))&amp;""</f>
        <v>393</v>
      </c>
      <c r="E175" t="s" s="289">
        <f>VLOOKUP($A175,'Infrastructure'!$A$13:$E$74,5,0)&amp;""</f>
        <v>1150</v>
      </c>
      <c r="F175" s="299"/>
      <c r="G175" t="s" s="282">
        <f>VLOOKUP($A175,'Questions'!$A$2:$X$333,21,0)&amp;""</f>
        <v>1047</v>
      </c>
      <c r="H175" s="283"/>
      <c r="I175" t="s" s="284">
        <f>VLOOKUP($A175,'Questions'!$A$2:$X$333,23,0)&amp;""</f>
        <v>1049</v>
      </c>
      <c r="J175" s="283"/>
      <c r="K175" t="b" s="290">
        <v>0</v>
      </c>
      <c r="L175" s="300"/>
      <c r="M175" s="118"/>
      <c r="N175" s="118"/>
      <c r="O175" s="28"/>
      <c r="P175" s="29"/>
    </row>
    <row r="176" ht="28.5" customHeight="1">
      <c r="A176" t="s" s="278">
        <f>'Infrastructure'!$A$25</f>
        <v>395</v>
      </c>
      <c r="B176" t="s" s="53">
        <f>VLOOKUP($A176,'Infrastructure'!$A$13:$E$74,2,0)&amp;""</f>
        <v>396</v>
      </c>
      <c r="C176" t="s" s="284">
        <f>VLOOKUP($A176,'Infrastructure'!$A$13:$E$74,3,0)&amp;""</f>
        <v>1047</v>
      </c>
      <c r="D176" t="s" s="272">
        <f>IF(LEFT(VLOOKUP($A176,'Infrastructure'!$A$13:$E$74,5,0),21)='Auto Responses'!$A$32,'Auto Responses'!$A$33,VLOOKUP($A176,'Infrastructure'!$A$13:$E$74,4,0))&amp;""</f>
        <v>397</v>
      </c>
      <c r="E176" t="s" s="289">
        <f>VLOOKUP($A176,'Infrastructure'!$A$13:$E$74,5,0)&amp;""</f>
        <v>1151</v>
      </c>
      <c r="F176" s="299"/>
      <c r="G176" t="s" s="282">
        <f>VLOOKUP($A176,'Questions'!$A$2:$X$333,21,0)&amp;""</f>
        <v>1047</v>
      </c>
      <c r="H176" s="283"/>
      <c r="I176" t="s" s="284">
        <f>VLOOKUP($A176,'Questions'!$A$2:$X$333,23,0)&amp;""</f>
        <v>1049</v>
      </c>
      <c r="J176" s="283"/>
      <c r="K176" t="b" s="290">
        <v>0</v>
      </c>
      <c r="L176" s="300"/>
      <c r="M176" s="118"/>
      <c r="N176" s="118"/>
      <c r="O176" s="28"/>
      <c r="P176" s="29"/>
    </row>
    <row r="177" ht="28.5" customHeight="1">
      <c r="A177" t="s" s="278">
        <f>'Infrastructure'!$A$26</f>
        <v>399</v>
      </c>
      <c r="B177" t="s" s="53">
        <f>VLOOKUP($A177,'Infrastructure'!$A$13:$E$74,2,0)&amp;""</f>
        <v>400</v>
      </c>
      <c r="C177" t="s" s="284">
        <f>VLOOKUP($A177,'Infrastructure'!$A$13:$E$74,3,0)&amp;""</f>
        <v>1047</v>
      </c>
      <c r="D177" t="s" s="272">
        <f>IF(LEFT(VLOOKUP($A177,'Infrastructure'!$A$13:$E$74,5,0),21)='Auto Responses'!$A$32,'Auto Responses'!$A$33,VLOOKUP($A177,'Infrastructure'!$A$13:$E$74,4,0))&amp;""</f>
        <v>401</v>
      </c>
      <c r="E177" t="s" s="289">
        <f>VLOOKUP($A177,'Infrastructure'!$A$13:$E$74,5,0)&amp;""</f>
        <v>1152</v>
      </c>
      <c r="F177" s="299"/>
      <c r="G177" t="s" s="282">
        <f>VLOOKUP($A177,'Questions'!$A$2:$X$333,21,0)&amp;""</f>
        <v>1047</v>
      </c>
      <c r="H177" s="283"/>
      <c r="I177" t="s" s="284">
        <f>VLOOKUP($A177,'Questions'!$A$2:$X$333,23,0)&amp;""</f>
        <v>1049</v>
      </c>
      <c r="J177" s="283"/>
      <c r="K177" t="b" s="290">
        <v>0</v>
      </c>
      <c r="L177" s="300"/>
      <c r="M177" s="118"/>
      <c r="N177" s="118"/>
      <c r="O177" s="28"/>
      <c r="P177" s="29"/>
    </row>
    <row r="178" ht="195" customHeight="1">
      <c r="A178" t="s" s="278">
        <f>'Infrastructure'!$A$27</f>
        <v>403</v>
      </c>
      <c r="B178" t="s" s="53">
        <f>VLOOKUP($A178,'Infrastructure'!$A$13:$E$74,2,0)&amp;""</f>
        <v>404</v>
      </c>
      <c r="C178" t="s" s="284">
        <f>VLOOKUP($A178,'Infrastructure'!$A$13:$E$74,3,0)&amp;""</f>
        <v>1052</v>
      </c>
      <c r="D178" t="s" s="272">
        <f>IF(LEFT(VLOOKUP($A178,'Infrastructure'!$A$13:$E$74,5,0),21)='Auto Responses'!$A$32,'Auto Responses'!$A$33,VLOOKUP($A178,'Infrastructure'!$A$13:$E$74,4,0))&amp;""</f>
        <v>405</v>
      </c>
      <c r="E178" t="s" s="289">
        <f>VLOOKUP($A178,'Infrastructure'!$A$13:$E$74,5,0)&amp;""</f>
        <v>1153</v>
      </c>
      <c r="F178" s="299"/>
      <c r="G178" t="s" s="282">
        <f>VLOOKUP($A178,'Questions'!$A$2:$X$333,21,0)&amp;""</f>
        <v>1047</v>
      </c>
      <c r="H178" s="283"/>
      <c r="I178" t="s" s="284">
        <f>VLOOKUP($A178,'Questions'!$A$2:$X$333,23,0)&amp;""</f>
        <v>1064</v>
      </c>
      <c r="J178" s="283"/>
      <c r="K178" t="b" s="290">
        <v>0</v>
      </c>
      <c r="L178" s="300"/>
      <c r="M178" s="118"/>
      <c r="N178" s="118"/>
      <c r="O178" s="28"/>
      <c r="P178" s="29"/>
    </row>
    <row r="179" ht="15" customHeight="1">
      <c r="A179" t="s" s="278">
        <f>'Infrastructure'!$A$28</f>
        <v>407</v>
      </c>
      <c r="B179" t="s" s="53">
        <f>VLOOKUP($A179,'Infrastructure'!$A$13:$E$74,2,0)&amp;""</f>
        <v>408</v>
      </c>
      <c r="C179" t="s" s="284">
        <f>VLOOKUP($A179,'Infrastructure'!$A$13:$E$74,3,0)&amp;""</f>
        <v>1047</v>
      </c>
      <c r="D179" t="s" s="272">
        <f>IF(LEFT(VLOOKUP($A179,'Infrastructure'!$A$13:$E$74,5,0),21)='Auto Responses'!$A$32,'Auto Responses'!$A$33,VLOOKUP($A179,'Infrastructure'!$A$13:$E$74,4,0))&amp;""</f>
        <v>409</v>
      </c>
      <c r="E179" t="s" s="289">
        <f>VLOOKUP($A179,'Infrastructure'!$A$13:$E$74,5,0)&amp;""</f>
        <v>1154</v>
      </c>
      <c r="F179" s="299"/>
      <c r="G179" t="s" s="282">
        <f>VLOOKUP($A179,'Questions'!$A$2:$X$333,21,0)&amp;""</f>
        <v>1047</v>
      </c>
      <c r="H179" s="283"/>
      <c r="I179" t="s" s="284">
        <f>VLOOKUP($A179,'Questions'!$A$2:$X$333,23,0)&amp;""</f>
        <v>1064</v>
      </c>
      <c r="J179" s="283"/>
      <c r="K179" t="b" s="290">
        <v>0</v>
      </c>
      <c r="L179" s="300"/>
      <c r="M179" s="118"/>
      <c r="N179" s="118"/>
      <c r="O179" s="28"/>
      <c r="P179" s="29"/>
    </row>
    <row r="180" ht="45" customHeight="1">
      <c r="A180" t="s" s="278">
        <f>'Infrastructure'!$A$29</f>
        <v>411</v>
      </c>
      <c r="B180" t="s" s="53">
        <f>VLOOKUP($A180,'Infrastructure'!$A$13:$E$74,2,0)&amp;""</f>
        <v>412</v>
      </c>
      <c r="C180" t="s" s="284">
        <f>VLOOKUP($A180,'Infrastructure'!$A$13:$E$74,3,0)&amp;""</f>
        <v>1047</v>
      </c>
      <c r="D180" t="s" s="272">
        <f>IF(LEFT(VLOOKUP($A180,'Infrastructure'!$A$13:$E$74,5,0),21)='Auto Responses'!$A$32,'Auto Responses'!$A$33,VLOOKUP($A180,'Infrastructure'!$A$13:$E$74,4,0))&amp;""</f>
        <v>413</v>
      </c>
      <c r="E180" t="s" s="289">
        <f>VLOOKUP($A180,'Infrastructure'!$A$13:$E$74,5,0)&amp;""</f>
        <v>1155</v>
      </c>
      <c r="F180" s="299"/>
      <c r="G180" t="s" s="282">
        <f>VLOOKUP($A180,'Questions'!$A$2:$X$333,21,0)&amp;""</f>
        <v>1047</v>
      </c>
      <c r="H180" s="283"/>
      <c r="I180" t="s" s="284">
        <f>VLOOKUP($A180,'Questions'!$A$2:$X$333,23,0)&amp;""</f>
        <v>1064</v>
      </c>
      <c r="J180" s="283"/>
      <c r="K180" t="b" s="290">
        <v>0</v>
      </c>
      <c r="L180" s="300"/>
      <c r="M180" s="118"/>
      <c r="N180" s="118"/>
      <c r="O180" s="28"/>
      <c r="P180" s="29"/>
    </row>
    <row r="181" ht="15" customHeight="1">
      <c r="A181" t="s" s="278">
        <f>'Infrastructure'!$A$30</f>
        <v>415</v>
      </c>
      <c r="B181" t="s" s="53">
        <f>VLOOKUP($A181,'Infrastructure'!$A$13:$E$74,2,0)&amp;""</f>
        <v>416</v>
      </c>
      <c r="C181" t="s" s="284">
        <f>VLOOKUP($A181,'Infrastructure'!$A$13:$E$74,3,0)&amp;""</f>
        <v>1052</v>
      </c>
      <c r="D181" t="s" s="272">
        <f>IF(LEFT(VLOOKUP($A181,'Infrastructure'!$A$13:$E$74,5,0),21)='Auto Responses'!$A$32,'Auto Responses'!$A$33,VLOOKUP($A181,'Infrastructure'!$A$13:$E$74,4,0))&amp;""</f>
        <v>417</v>
      </c>
      <c r="E181" t="s" s="289">
        <f>VLOOKUP($A181,'Infrastructure'!$A$13:$E$74,5,0)&amp;""</f>
        <v>1156</v>
      </c>
      <c r="F181" s="299"/>
      <c r="G181" t="s" s="282">
        <f>VLOOKUP($A181,'Questions'!$A$2:$X$333,21,0)&amp;""</f>
        <v>1047</v>
      </c>
      <c r="H181" s="283"/>
      <c r="I181" t="s" s="284">
        <f>VLOOKUP($A181,'Questions'!$A$2:$X$333,23,0)&amp;""</f>
        <v>1064</v>
      </c>
      <c r="J181" s="283"/>
      <c r="K181" t="b" s="290">
        <v>0</v>
      </c>
      <c r="L181" s="300"/>
      <c r="M181" s="118"/>
      <c r="N181" s="118"/>
      <c r="O181" s="28"/>
      <c r="P181" s="29"/>
    </row>
    <row r="182" ht="15" customHeight="1">
      <c r="A182" t="s" s="278">
        <f>'Infrastructure'!$A$31</f>
        <v>419</v>
      </c>
      <c r="B182" t="s" s="53">
        <f>VLOOKUP($A182,'Infrastructure'!$A$13:$E$74,2,0)&amp;""</f>
        <v>420</v>
      </c>
      <c r="C182" t="s" s="284">
        <f>VLOOKUP($A182,'Infrastructure'!$A$13:$E$74,3,0)&amp;""</f>
        <v>1052</v>
      </c>
      <c r="D182" t="s" s="272">
        <f>IF(LEFT(VLOOKUP($A182,'Infrastructure'!$A$13:$E$74,5,0),21)='Auto Responses'!$A$32,'Auto Responses'!$A$33,VLOOKUP($A182,'Infrastructure'!$A$13:$E$74,4,0))&amp;""</f>
        <v>417</v>
      </c>
      <c r="E182" t="s" s="289">
        <f>VLOOKUP($A182,'Infrastructure'!$A$13:$E$74,5,0)&amp;""</f>
        <v>1157</v>
      </c>
      <c r="F182" s="299"/>
      <c r="G182" t="s" s="282">
        <f>VLOOKUP($A182,'Questions'!$A$2:$X$333,21,0)&amp;""</f>
        <v>1047</v>
      </c>
      <c r="H182" s="283"/>
      <c r="I182" t="s" s="284">
        <f>VLOOKUP($A182,'Questions'!$A$2:$X$333,23,0)&amp;""</f>
        <v>1064</v>
      </c>
      <c r="J182" s="283"/>
      <c r="K182" t="b" s="290">
        <v>0</v>
      </c>
      <c r="L182" s="300"/>
      <c r="M182" s="118"/>
      <c r="N182" s="118"/>
      <c r="O182" s="28"/>
      <c r="P182" s="29"/>
    </row>
    <row r="183" ht="45" customHeight="1">
      <c r="A183" t="s" s="278">
        <f>'Infrastructure'!$A$32</f>
        <v>422</v>
      </c>
      <c r="B183" t="s" s="53">
        <f>VLOOKUP($A183,'Infrastructure'!$A$13:$E$74,2,0)&amp;""</f>
        <v>423</v>
      </c>
      <c r="C183" t="s" s="284">
        <f>VLOOKUP($A183,'Infrastructure'!$A$13:$E$74,3,0)&amp;""</f>
        <v>1077</v>
      </c>
      <c r="D183" t="s" s="272">
        <f>IF(LEFT(VLOOKUP($A183,'Infrastructure'!$A$13:$E$74,5,0),21)='Auto Responses'!$A$32,'Auto Responses'!$A$33,VLOOKUP($A183,'Infrastructure'!$A$13:$E$74,4,0))&amp;""</f>
      </c>
      <c r="E183" t="s" s="289">
        <f>VLOOKUP($A183,'Infrastructure'!$A$13:$E$74,5,0)&amp;""</f>
        <v>1078</v>
      </c>
      <c r="F183" s="299"/>
      <c r="G183" t="s" s="282">
        <f>VLOOKUP($A183,'Questions'!$A$2:$X$333,21,0)&amp;""</f>
        <v>1047</v>
      </c>
      <c r="H183" s="283"/>
      <c r="I183" t="s" s="284">
        <f>VLOOKUP($A183,'Questions'!$A$2:$X$333,23,0)&amp;""</f>
        <v>1051</v>
      </c>
      <c r="J183" s="283"/>
      <c r="K183" t="b" s="290">
        <v>0</v>
      </c>
      <c r="L183" s="300"/>
      <c r="M183" s="118"/>
      <c r="N183" s="118"/>
      <c r="O183" s="28"/>
      <c r="P183" s="29"/>
    </row>
    <row r="184" ht="42.75" customHeight="1">
      <c r="A184" t="s" s="278">
        <f>'Infrastructure'!$A$33</f>
        <v>424</v>
      </c>
      <c r="B184" t="s" s="53">
        <f>VLOOKUP($A184,'Infrastructure'!$A$13:$E$74,2,0)&amp;""</f>
        <v>425</v>
      </c>
      <c r="C184" t="s" s="284">
        <f>VLOOKUP($A184,'Infrastructure'!$A$13:$E$74,3,0)&amp;""</f>
        <v>1052</v>
      </c>
      <c r="D184" t="s" s="272">
        <f>IF(LEFT(VLOOKUP($A184,'Infrastructure'!$A$13:$E$74,5,0),21)='Auto Responses'!$A$32,'Auto Responses'!$A$33,VLOOKUP($A184,'Infrastructure'!$A$13:$E$74,4,0))&amp;""</f>
        <v>426</v>
      </c>
      <c r="E184" t="s" s="289">
        <f>VLOOKUP($A184,'Infrastructure'!$A$13:$E$74,5,0)&amp;""</f>
        <v>1158</v>
      </c>
      <c r="F184" s="299"/>
      <c r="G184" t="s" s="282">
        <f>VLOOKUP($A184,'Questions'!$A$2:$X$333,21,0)&amp;""</f>
        <v>1047</v>
      </c>
      <c r="H184" s="283"/>
      <c r="I184" t="s" s="284">
        <f>VLOOKUP($A184,'Questions'!$A$2:$X$333,23,0)&amp;""</f>
        <v>1051</v>
      </c>
      <c r="J184" s="283"/>
      <c r="K184" t="b" s="290">
        <v>0</v>
      </c>
      <c r="L184" s="300"/>
      <c r="M184" s="118"/>
      <c r="N184" s="118"/>
      <c r="O184" s="28"/>
      <c r="P184" s="29"/>
    </row>
    <row r="185" ht="18" customHeight="1">
      <c r="A185" t="s" s="30">
        <f>VLOOKUP(LEFT($A186,4),'Auto Responses'!$N$4:$O$38,2,0)&amp;""</f>
        <v>428</v>
      </c>
      <c r="B185" s="31"/>
      <c r="C185" s="51"/>
      <c r="D185" s="51"/>
      <c r="E185" s="292"/>
      <c r="F185" t="s" s="287">
        <v>1036</v>
      </c>
      <c r="G185" t="s" s="288">
        <v>1031</v>
      </c>
      <c r="H185" t="s" s="288">
        <v>1032</v>
      </c>
      <c r="I185" t="s" s="288">
        <v>1033</v>
      </c>
      <c r="J185" t="s" s="288">
        <v>1034</v>
      </c>
      <c r="K185" s="51"/>
      <c r="L185" s="254"/>
      <c r="M185" s="118"/>
      <c r="N185" s="118"/>
      <c r="O185" s="28"/>
      <c r="P185" s="29"/>
    </row>
    <row r="186" ht="135" customHeight="1">
      <c r="A186" t="s" s="278">
        <f>'Infrastructure'!$A$35</f>
        <v>429</v>
      </c>
      <c r="B186" t="s" s="53">
        <f>VLOOKUP($A186,'Infrastructure'!$A$13:$E$74,2,0)&amp;""</f>
        <v>430</v>
      </c>
      <c r="C186" t="s" s="284">
        <f>VLOOKUP($A186,'Infrastructure'!$A$13:$E$74,3,0)&amp;""</f>
        <v>1159</v>
      </c>
      <c r="D186" t="s" s="272">
        <f>IF(LEFT(VLOOKUP($A186,'Infrastructure'!$A$13:$E$74,5,0),21)='Auto Responses'!$A$32,'Auto Responses'!$A$33,VLOOKUP($A186,'Infrastructure'!$A$13:$E$74,4,0))&amp;""</f>
        <v>432</v>
      </c>
      <c r="E186" t="s" s="289">
        <f>VLOOKUP($A186,'Infrastructure'!$A$13:$E$74,5,0)&amp;""</f>
      </c>
      <c r="F186" s="299"/>
      <c r="G186" t="s" s="282">
        <f>VLOOKUP($A186,'Questions'!$A$2:$X$333,21,0)&amp;""</f>
        <v>1038</v>
      </c>
      <c r="H186" s="283"/>
      <c r="I186" t="s" s="284">
        <f>VLOOKUP($A186,'Questions'!$A$2:$X$333,23,0)&amp;""</f>
      </c>
      <c r="J186" s="283"/>
      <c r="K186" t="b" s="290">
        <v>0</v>
      </c>
      <c r="L186" s="300"/>
      <c r="M186" s="118"/>
      <c r="N186" s="118"/>
      <c r="O186" s="28"/>
      <c r="P186" s="29"/>
    </row>
    <row r="187" ht="15" customHeight="1">
      <c r="A187" t="s" s="278">
        <f>'Infrastructure'!$A$36</f>
        <v>433</v>
      </c>
      <c r="B187" t="s" s="53">
        <f>VLOOKUP($A187,'Infrastructure'!$A$13:$E$74,2,0)&amp;""</f>
        <v>434</v>
      </c>
      <c r="C187" t="s" s="284">
        <f>VLOOKUP($A187,'Infrastructure'!$A$13:$E$74,3,0)&amp;""</f>
        <v>1052</v>
      </c>
      <c r="D187" t="s" s="272">
        <f>IF(LEFT(VLOOKUP($A187,'Infrastructure'!$A$13:$E$74,5,0),21)='Auto Responses'!$A$32,'Auto Responses'!$A$33,VLOOKUP($A187,'Infrastructure'!$A$13:$E$74,4,0))&amp;""</f>
        <v>435</v>
      </c>
      <c r="E187" t="s" s="289">
        <f>VLOOKUP($A187,'Infrastructure'!$A$13:$E$74,5,0)&amp;""</f>
      </c>
      <c r="F187" s="299"/>
      <c r="G187" t="s" s="282">
        <f>VLOOKUP($A187,'Questions'!$A$2:$X$333,21,0)&amp;""</f>
        <v>1047</v>
      </c>
      <c r="H187" s="283"/>
      <c r="I187" t="s" s="284">
        <f>VLOOKUP($A187,'Questions'!$A$2:$X$333,23,0)&amp;""</f>
        <v>1064</v>
      </c>
      <c r="J187" s="283"/>
      <c r="K187" t="b" s="290">
        <v>0</v>
      </c>
      <c r="L187" s="300"/>
      <c r="M187" s="118"/>
      <c r="N187" s="118"/>
      <c r="O187" s="28"/>
      <c r="P187" s="29"/>
    </row>
    <row r="188" ht="28.5" customHeight="1">
      <c r="A188" t="s" s="278">
        <f>'Infrastructure'!$A$37</f>
        <v>436</v>
      </c>
      <c r="B188" t="s" s="53">
        <f>VLOOKUP($A188,'Infrastructure'!$A$13:$E$74,2,0)&amp;""</f>
        <v>437</v>
      </c>
      <c r="C188" t="s" s="284">
        <f>VLOOKUP($A188,'Infrastructure'!$A$13:$E$74,3,0)&amp;""</f>
        <v>1052</v>
      </c>
      <c r="D188" t="s" s="272">
        <f>IF(LEFT(VLOOKUP($A188,'Infrastructure'!$A$13:$E$74,5,0),21)='Auto Responses'!$A$32,'Auto Responses'!$A$33,VLOOKUP($A188,'Infrastructure'!$A$13:$E$74,4,0))&amp;""</f>
        <v>438</v>
      </c>
      <c r="E188" t="s" s="289">
        <f>VLOOKUP($A188,'Infrastructure'!$A$13:$E$74,5,0)&amp;""</f>
        <v>1160</v>
      </c>
      <c r="F188" s="299"/>
      <c r="G188" t="s" s="282">
        <f>VLOOKUP($A188,'Questions'!$A$2:$X$333,21,0)&amp;""</f>
        <v>1047</v>
      </c>
      <c r="H188" s="283"/>
      <c r="I188" t="s" s="284">
        <f>VLOOKUP($A188,'Questions'!$A$2:$X$333,23,0)&amp;""</f>
        <v>1064</v>
      </c>
      <c r="J188" s="283"/>
      <c r="K188" t="b" s="290">
        <v>0</v>
      </c>
      <c r="L188" s="300"/>
      <c r="M188" s="118"/>
      <c r="N188" s="118"/>
      <c r="O188" s="28"/>
      <c r="P188" s="29"/>
    </row>
    <row r="189" ht="28.5" customHeight="1">
      <c r="A189" t="s" s="278">
        <f>'Infrastructure'!$A$38</f>
        <v>440</v>
      </c>
      <c r="B189" t="s" s="53">
        <f>VLOOKUP($A189,'Infrastructure'!$A$13:$E$74,2,0)&amp;""</f>
        <v>441</v>
      </c>
      <c r="C189" t="s" s="284">
        <f>VLOOKUP($A189,'Infrastructure'!$A$13:$E$74,3,0)&amp;""</f>
        <v>1052</v>
      </c>
      <c r="D189" t="s" s="272">
        <f>IF(LEFT(VLOOKUP($A189,'Infrastructure'!$A$13:$E$74,5,0),21)='Auto Responses'!$A$32,'Auto Responses'!$A$33,VLOOKUP($A189,'Infrastructure'!$A$13:$E$74,4,0))&amp;""</f>
        <v>442</v>
      </c>
      <c r="E189" t="s" s="289">
        <f>VLOOKUP($A189,'Infrastructure'!$A$13:$E$74,5,0)&amp;""</f>
        <v>1161</v>
      </c>
      <c r="F189" s="299"/>
      <c r="G189" t="s" s="282">
        <f>VLOOKUP($A189,'Questions'!$A$2:$X$333,21,0)&amp;""</f>
        <v>1047</v>
      </c>
      <c r="H189" s="283"/>
      <c r="I189" t="s" s="284">
        <f>VLOOKUP($A189,'Questions'!$A$2:$X$333,23,0)&amp;""</f>
        <v>1064</v>
      </c>
      <c r="J189" s="283"/>
      <c r="K189" t="b" s="290">
        <v>0</v>
      </c>
      <c r="L189" s="300"/>
      <c r="M189" s="118"/>
      <c r="N189" s="118"/>
      <c r="O189" s="28"/>
      <c r="P189" s="29"/>
    </row>
    <row r="190" ht="28.5" customHeight="1">
      <c r="A190" t="s" s="278">
        <f>'Infrastructure'!$A$39</f>
        <v>444</v>
      </c>
      <c r="B190" t="s" s="53">
        <f>VLOOKUP($A190,'Infrastructure'!$A$13:$E$74,2,0)&amp;""</f>
        <v>445</v>
      </c>
      <c r="C190" t="s" s="284">
        <f>VLOOKUP($A190,'Infrastructure'!$A$13:$E$74,3,0)&amp;""</f>
        <v>1052</v>
      </c>
      <c r="D190" t="s" s="272">
        <f>IF(LEFT(VLOOKUP($A190,'Infrastructure'!$A$13:$E$74,5,0),21)='Auto Responses'!$A$32,'Auto Responses'!$A$33,VLOOKUP($A190,'Infrastructure'!$A$13:$E$74,4,0))&amp;""</f>
        <v>435</v>
      </c>
      <c r="E190" t="s" s="289">
        <f>VLOOKUP($A190,'Infrastructure'!$A$13:$E$74,5,0)&amp;""</f>
        <v>1162</v>
      </c>
      <c r="F190" s="299"/>
      <c r="G190" t="s" s="282">
        <f>VLOOKUP($A190,'Questions'!$A$2:$X$333,21,0)&amp;""</f>
        <v>1047</v>
      </c>
      <c r="H190" s="283"/>
      <c r="I190" t="s" s="284">
        <f>VLOOKUP($A190,'Questions'!$A$2:$X$333,23,0)&amp;""</f>
        <v>1064</v>
      </c>
      <c r="J190" s="283"/>
      <c r="K190" t="b" s="290">
        <v>0</v>
      </c>
      <c r="L190" s="300"/>
      <c r="M190" s="118"/>
      <c r="N190" s="118"/>
      <c r="O190" s="28"/>
      <c r="P190" s="29"/>
    </row>
    <row r="191" ht="28.5" customHeight="1">
      <c r="A191" t="s" s="278">
        <f>'Infrastructure'!$A$40</f>
        <v>447</v>
      </c>
      <c r="B191" t="s" s="53">
        <f>VLOOKUP($A191,'Infrastructure'!$A$13:$E$74,2,0)&amp;""</f>
        <v>448</v>
      </c>
      <c r="C191" t="s" s="284">
        <f>VLOOKUP($A191,'Infrastructure'!$A$13:$E$74,3,0)&amp;""</f>
        <v>1052</v>
      </c>
      <c r="D191" t="s" s="272">
        <f>IF(LEFT(VLOOKUP($A191,'Infrastructure'!$A$13:$E$74,5,0),21)='Auto Responses'!$A$32,'Auto Responses'!$A$33,VLOOKUP($A191,'Infrastructure'!$A$13:$E$74,4,0))&amp;""</f>
        <v>449</v>
      </c>
      <c r="E191" t="s" s="289">
        <f>VLOOKUP($A191,'Infrastructure'!$A$13:$E$74,5,0)&amp;""</f>
        <v>1163</v>
      </c>
      <c r="F191" s="299"/>
      <c r="G191" t="s" s="282">
        <f>VLOOKUP($A191,'Questions'!$A$2:$X$333,21,0)&amp;""</f>
        <v>1047</v>
      </c>
      <c r="H191" s="283"/>
      <c r="I191" t="s" s="284">
        <f>VLOOKUP($A191,'Questions'!$A$2:$X$333,23,0)&amp;""</f>
        <v>1049</v>
      </c>
      <c r="J191" s="283"/>
      <c r="K191" t="b" s="290">
        <v>0</v>
      </c>
      <c r="L191" s="300"/>
      <c r="M191" s="118"/>
      <c r="N191" s="118"/>
      <c r="O191" s="28"/>
      <c r="P191" s="29"/>
    </row>
    <row r="192" ht="15" customHeight="1">
      <c r="A192" t="s" s="278">
        <f>'Infrastructure'!$A$41</f>
        <v>451</v>
      </c>
      <c r="B192" t="s" s="53">
        <f>VLOOKUP($A192,'Infrastructure'!$A$13:$E$74,2,0)&amp;""</f>
        <v>452</v>
      </c>
      <c r="C192" t="s" s="284">
        <f>VLOOKUP($A192,'Infrastructure'!$A$13:$E$74,3,0)&amp;""</f>
        <v>1052</v>
      </c>
      <c r="D192" t="s" s="272">
        <f>IF(LEFT(VLOOKUP($A192,'Infrastructure'!$A$13:$E$74,5,0),21)='Auto Responses'!$A$32,'Auto Responses'!$A$33,VLOOKUP($A192,'Infrastructure'!$A$13:$E$74,4,0))&amp;""</f>
        <v>442</v>
      </c>
      <c r="E192" t="s" s="289">
        <f>VLOOKUP($A192,'Infrastructure'!$A$13:$E$74,5,0)&amp;""</f>
        <v>1164</v>
      </c>
      <c r="F192" s="299"/>
      <c r="G192" t="s" s="282">
        <f>VLOOKUP($A192,'Questions'!$A$2:$X$333,21,0)&amp;""</f>
        <v>1047</v>
      </c>
      <c r="H192" s="283"/>
      <c r="I192" t="s" s="284">
        <f>VLOOKUP($A192,'Questions'!$A$2:$X$333,23,0)&amp;""</f>
        <v>1064</v>
      </c>
      <c r="J192" s="283"/>
      <c r="K192" t="b" s="290">
        <v>0</v>
      </c>
      <c r="L192" s="300"/>
      <c r="M192" s="118"/>
      <c r="N192" s="118"/>
      <c r="O192" s="28"/>
      <c r="P192" s="29"/>
    </row>
    <row r="193" ht="15" customHeight="1">
      <c r="A193" t="s" s="278">
        <f>'Infrastructure'!$A$42</f>
        <v>454</v>
      </c>
      <c r="B193" t="s" s="53">
        <f>VLOOKUP($A193,'Infrastructure'!$A$13:$E$74,2,0)&amp;""</f>
        <v>455</v>
      </c>
      <c r="C193" t="s" s="284">
        <f>VLOOKUP($A193,'Infrastructure'!$A$13:$E$74,3,0)&amp;""</f>
        <v>1052</v>
      </c>
      <c r="D193" t="s" s="272">
        <f>IF(LEFT(VLOOKUP($A193,'Infrastructure'!$A$13:$E$74,5,0),21)='Auto Responses'!$A$32,'Auto Responses'!$A$33,VLOOKUP($A193,'Infrastructure'!$A$13:$E$74,4,0))&amp;""</f>
        <v>435</v>
      </c>
      <c r="E193" t="s" s="289">
        <f>VLOOKUP($A193,'Infrastructure'!$A$13:$E$74,5,0)&amp;""</f>
        <v>1165</v>
      </c>
      <c r="F193" s="299"/>
      <c r="G193" t="s" s="282">
        <f>VLOOKUP($A193,'Questions'!$A$2:$X$333,21,0)&amp;""</f>
        <v>1047</v>
      </c>
      <c r="H193" s="283"/>
      <c r="I193" t="s" s="284">
        <f>VLOOKUP($A193,'Questions'!$A$2:$X$333,23,0)&amp;""</f>
        <v>1064</v>
      </c>
      <c r="J193" s="283"/>
      <c r="K193" t="b" s="290">
        <v>0</v>
      </c>
      <c r="L193" s="300"/>
      <c r="M193" s="118"/>
      <c r="N193" s="118"/>
      <c r="O193" s="28"/>
      <c r="P193" s="29"/>
    </row>
    <row r="194" ht="28.5" customHeight="1">
      <c r="A194" t="s" s="278">
        <f>'Infrastructure'!$A$43</f>
        <v>457</v>
      </c>
      <c r="B194" t="s" s="53">
        <f>VLOOKUP($A194,'Infrastructure'!$A$13:$E$74,2,0)&amp;""</f>
        <v>458</v>
      </c>
      <c r="C194" t="s" s="284">
        <f>VLOOKUP($A194,'Infrastructure'!$A$13:$E$74,3,0)&amp;""</f>
        <v>1052</v>
      </c>
      <c r="D194" t="s" s="272">
        <f>IF(LEFT(VLOOKUP($A194,'Infrastructure'!$A$13:$E$74,5,0),21)='Auto Responses'!$A$32,'Auto Responses'!$A$33,VLOOKUP($A194,'Infrastructure'!$A$13:$E$74,4,0))&amp;""</f>
        <v>459</v>
      </c>
      <c r="E194" t="s" s="289">
        <f>VLOOKUP($A194,'Infrastructure'!$A$13:$E$74,5,0)&amp;""</f>
        <v>1166</v>
      </c>
      <c r="F194" s="299"/>
      <c r="G194" t="s" s="282">
        <f>VLOOKUP($A194,'Questions'!$A$2:$X$333,21,0)&amp;""</f>
        <v>1047</v>
      </c>
      <c r="H194" s="283"/>
      <c r="I194" t="s" s="284">
        <f>VLOOKUP($A194,'Questions'!$A$2:$X$333,23,0)&amp;""</f>
        <v>1064</v>
      </c>
      <c r="J194" s="283"/>
      <c r="K194" t="b" s="290">
        <v>0</v>
      </c>
      <c r="L194" s="300"/>
      <c r="M194" s="118"/>
      <c r="N194" s="118"/>
      <c r="O194" s="28"/>
      <c r="P194" s="29"/>
    </row>
    <row r="195" ht="15" customHeight="1">
      <c r="A195" t="s" s="278">
        <f>'Infrastructure'!$A$44</f>
        <v>461</v>
      </c>
      <c r="B195" t="s" s="53">
        <f>VLOOKUP($A195,'Infrastructure'!$A$13:$E$74,2,0)&amp;""</f>
        <v>462</v>
      </c>
      <c r="C195" t="s" s="284">
        <f>VLOOKUP($A195,'Infrastructure'!$A$13:$E$74,3,0)&amp;""</f>
        <v>1052</v>
      </c>
      <c r="D195" t="s" s="272">
        <f>IF(LEFT(VLOOKUP($A195,'Infrastructure'!$A$13:$E$74,5,0),21)='Auto Responses'!$A$32,'Auto Responses'!$A$33,VLOOKUP($A195,'Infrastructure'!$A$13:$E$74,4,0))&amp;""</f>
        <v>463</v>
      </c>
      <c r="E195" t="s" s="289">
        <f>VLOOKUP($A195,'Infrastructure'!$A$13:$E$74,5,0)&amp;""</f>
        <v>1167</v>
      </c>
      <c r="F195" s="299"/>
      <c r="G195" t="s" s="282">
        <f>VLOOKUP($A195,'Questions'!$A$2:$X$333,21,0)&amp;""</f>
        <v>1047</v>
      </c>
      <c r="H195" s="283"/>
      <c r="I195" t="s" s="284">
        <f>VLOOKUP($A195,'Questions'!$A$2:$X$333,23,0)&amp;""</f>
        <v>1049</v>
      </c>
      <c r="J195" s="283"/>
      <c r="K195" t="b" s="290">
        <v>0</v>
      </c>
      <c r="L195" s="300"/>
      <c r="M195" s="118"/>
      <c r="N195" s="118"/>
      <c r="O195" s="28"/>
      <c r="P195" s="29"/>
    </row>
    <row r="196" ht="28.5" customHeight="1">
      <c r="A196" t="s" s="278">
        <f>'Infrastructure'!$A$45</f>
        <v>465</v>
      </c>
      <c r="B196" t="s" s="53">
        <f>VLOOKUP($A196,'Infrastructure'!$A$13:$E$74,2,0)&amp;""</f>
        <v>466</v>
      </c>
      <c r="C196" t="s" s="284">
        <f>VLOOKUP($A196,'Infrastructure'!$A$13:$E$74,3,0)&amp;""</f>
        <v>1052</v>
      </c>
      <c r="D196" t="s" s="272">
        <f>IF(LEFT(VLOOKUP($A196,'Infrastructure'!$A$13:$E$74,5,0),21)='Auto Responses'!$A$32,'Auto Responses'!$A$33,VLOOKUP($A196,'Infrastructure'!$A$13:$E$74,4,0))&amp;""</f>
        <v>1168</v>
      </c>
      <c r="E196" t="s" s="289">
        <f>VLOOKUP($A196,'Infrastructure'!$A$13:$E$74,5,0)&amp;""</f>
        <v>1169</v>
      </c>
      <c r="F196" s="299"/>
      <c r="G196" t="s" s="282">
        <f>VLOOKUP($A196,'Questions'!$A$2:$X$333,21,0)&amp;""</f>
        <v>1047</v>
      </c>
      <c r="H196" s="283"/>
      <c r="I196" t="s" s="284">
        <f>VLOOKUP($A196,'Questions'!$A$2:$X$333,23,0)&amp;""</f>
        <v>1064</v>
      </c>
      <c r="J196" s="283"/>
      <c r="K196" t="b" s="290">
        <v>0</v>
      </c>
      <c r="L196" s="300"/>
      <c r="M196" s="118"/>
      <c r="N196" s="118"/>
      <c r="O196" s="28"/>
      <c r="P196" s="29"/>
    </row>
    <row r="197" ht="15" customHeight="1">
      <c r="A197" t="s" s="278">
        <f>'Infrastructure'!$A$46</f>
        <v>468</v>
      </c>
      <c r="B197" t="s" s="53">
        <f>VLOOKUP($A197,'Infrastructure'!$A$13:$E$74,2,0)&amp;""</f>
        <v>469</v>
      </c>
      <c r="C197" t="s" s="284">
        <f>VLOOKUP($A197,'Infrastructure'!$A$13:$E$74,3,0)&amp;""</f>
        <v>1052</v>
      </c>
      <c r="D197" t="s" s="272">
        <f>IF(LEFT(VLOOKUP($A197,'Infrastructure'!$A$13:$E$74,5,0),21)='Auto Responses'!$A$32,'Auto Responses'!$A$33,VLOOKUP($A197,'Infrastructure'!$A$13:$E$74,4,0))&amp;""</f>
        <v>463</v>
      </c>
      <c r="E197" t="s" s="289">
        <f>VLOOKUP($A197,'Infrastructure'!$A$13:$E$74,5,0)&amp;""</f>
      </c>
      <c r="F197" s="299"/>
      <c r="G197" t="s" s="282">
        <f>VLOOKUP($A197,'Questions'!$A$2:$X$333,21,0)&amp;""</f>
        <v>1047</v>
      </c>
      <c r="H197" s="283"/>
      <c r="I197" t="s" s="284">
        <f>VLOOKUP($A197,'Questions'!$A$2:$X$333,23,0)&amp;""</f>
        <v>1064</v>
      </c>
      <c r="J197" s="283"/>
      <c r="K197" t="b" s="290">
        <v>0</v>
      </c>
      <c r="L197" s="300"/>
      <c r="M197" s="118"/>
      <c r="N197" s="118"/>
      <c r="O197" s="28"/>
      <c r="P197" s="29"/>
    </row>
    <row r="198" ht="28.5" customHeight="1">
      <c r="A198" t="s" s="278">
        <f>'Infrastructure'!$A$47</f>
        <v>470</v>
      </c>
      <c r="B198" t="s" s="53">
        <f>VLOOKUP($A198,'Infrastructure'!$A$13:$E$74,2,0)&amp;""</f>
        <v>471</v>
      </c>
      <c r="C198" t="s" s="284">
        <f>VLOOKUP($A198,'Infrastructure'!$A$13:$E$74,3,0)&amp;""</f>
        <v>1052</v>
      </c>
      <c r="D198" t="s" s="272">
        <f>IF(LEFT(VLOOKUP($A198,'Infrastructure'!$A$13:$E$74,5,0),21)='Auto Responses'!$A$32,'Auto Responses'!$A$33,VLOOKUP($A198,'Infrastructure'!$A$13:$E$74,4,0))&amp;""</f>
        <v>463</v>
      </c>
      <c r="E198" t="s" s="289">
        <f>VLOOKUP($A198,'Infrastructure'!$A$13:$E$74,5,0)&amp;""</f>
        <v>1170</v>
      </c>
      <c r="F198" s="299"/>
      <c r="G198" t="s" s="282">
        <f>VLOOKUP($A198,'Questions'!$A$2:$X$333,21,0)&amp;""</f>
        <v>1047</v>
      </c>
      <c r="H198" s="283"/>
      <c r="I198" t="s" s="284">
        <f>VLOOKUP($A198,'Questions'!$A$2:$X$333,23,0)&amp;""</f>
        <v>1064</v>
      </c>
      <c r="J198" s="283"/>
      <c r="K198" t="b" s="290">
        <v>0</v>
      </c>
      <c r="L198" s="300"/>
      <c r="M198" s="118"/>
      <c r="N198" s="118"/>
      <c r="O198" s="28"/>
      <c r="P198" s="29"/>
    </row>
    <row r="199" ht="28.5" customHeight="1">
      <c r="A199" t="s" s="278">
        <f>'Infrastructure'!$A$48</f>
        <v>473</v>
      </c>
      <c r="B199" t="s" s="53">
        <f>VLOOKUP($A199,'Infrastructure'!$A$13:$E$74,2,0)&amp;""</f>
        <v>474</v>
      </c>
      <c r="C199" t="s" s="284">
        <f>VLOOKUP($A199,'Infrastructure'!$A$13:$E$74,3,0)&amp;""</f>
        <v>1052</v>
      </c>
      <c r="D199" t="s" s="272">
        <f>IF(LEFT(VLOOKUP($A199,'Infrastructure'!$A$13:$E$74,5,0),21)='Auto Responses'!$A$32,'Auto Responses'!$A$33,VLOOKUP($A199,'Infrastructure'!$A$13:$E$74,4,0))&amp;""</f>
        <v>475</v>
      </c>
      <c r="E199" t="s" s="289">
        <f>VLOOKUP($A199,'Infrastructure'!$A$13:$E$74,5,0)&amp;""</f>
        <v>1171</v>
      </c>
      <c r="F199" s="299"/>
      <c r="G199" t="s" s="282">
        <f>VLOOKUP($A199,'Questions'!$A$2:$X$333,21,0)&amp;""</f>
        <v>1047</v>
      </c>
      <c r="H199" s="283"/>
      <c r="I199" t="s" s="284">
        <f>VLOOKUP($A199,'Questions'!$A$2:$X$333,23,0)&amp;""</f>
        <v>1064</v>
      </c>
      <c r="J199" s="283"/>
      <c r="K199" t="b" s="290">
        <v>0</v>
      </c>
      <c r="L199" s="300"/>
      <c r="M199" s="118"/>
      <c r="N199" s="118"/>
      <c r="O199" s="28"/>
      <c r="P199" s="29"/>
    </row>
    <row r="200" ht="28.5" customHeight="1">
      <c r="A200" t="s" s="278">
        <f>'Infrastructure'!$A$49</f>
        <v>477</v>
      </c>
      <c r="B200" t="s" s="53">
        <f>VLOOKUP($A200,'Infrastructure'!$A$13:$E$74,2,0)&amp;""</f>
        <v>478</v>
      </c>
      <c r="C200" t="s" s="284">
        <f>VLOOKUP($A200,'Infrastructure'!$A$13:$E$74,3,0)&amp;""</f>
        <v>1052</v>
      </c>
      <c r="D200" t="s" s="272">
        <f>IF(LEFT(VLOOKUP($A200,'Infrastructure'!$A$13:$E$74,5,0),21)='Auto Responses'!$A$32,'Auto Responses'!$A$33,VLOOKUP($A200,'Infrastructure'!$A$13:$E$74,4,0))&amp;""</f>
        <v>463</v>
      </c>
      <c r="E200" t="s" s="289">
        <f>VLOOKUP($A200,'Infrastructure'!$A$13:$E$74,5,0)&amp;""</f>
        <v>1172</v>
      </c>
      <c r="F200" s="299"/>
      <c r="G200" t="s" s="282">
        <f>VLOOKUP($A200,'Questions'!$A$2:$X$333,21,0)&amp;""</f>
        <v>1047</v>
      </c>
      <c r="H200" s="283"/>
      <c r="I200" t="s" s="284">
        <f>VLOOKUP($A200,'Questions'!$A$2:$X$333,23,0)&amp;""</f>
        <v>1064</v>
      </c>
      <c r="J200" s="283"/>
      <c r="K200" t="b" s="290">
        <v>0</v>
      </c>
      <c r="L200" s="300"/>
      <c r="M200" s="118"/>
      <c r="N200" s="118"/>
      <c r="O200" s="28"/>
      <c r="P200" s="29"/>
    </row>
    <row r="201" ht="15" customHeight="1">
      <c r="A201" t="s" s="278">
        <f>'Infrastructure'!$A$50</f>
        <v>480</v>
      </c>
      <c r="B201" t="s" s="53">
        <f>VLOOKUP($A201,'Infrastructure'!$A$13:$E$74,2,0)&amp;""</f>
        <v>481</v>
      </c>
      <c r="C201" t="s" s="284">
        <f>VLOOKUP($A201,'Infrastructure'!$A$13:$E$74,3,0)&amp;""</f>
        <v>1052</v>
      </c>
      <c r="D201" t="s" s="272">
        <f>IF(LEFT(VLOOKUP($A201,'Infrastructure'!$A$13:$E$74,5,0),21)='Auto Responses'!$A$32,'Auto Responses'!$A$33,VLOOKUP($A201,'Infrastructure'!$A$13:$E$74,4,0))&amp;""</f>
        <v>463</v>
      </c>
      <c r="E201" t="s" s="289">
        <f>VLOOKUP($A201,'Infrastructure'!$A$13:$E$74,5,0)&amp;""</f>
      </c>
      <c r="F201" s="299"/>
      <c r="G201" t="s" s="282">
        <f>VLOOKUP($A201,'Questions'!$A$2:$X$333,21,0)&amp;""</f>
        <v>1052</v>
      </c>
      <c r="H201" s="283"/>
      <c r="I201" t="s" s="284">
        <f>VLOOKUP($A201,'Questions'!$A$2:$X$333,23,0)&amp;""</f>
        <v>1064</v>
      </c>
      <c r="J201" s="283"/>
      <c r="K201" t="b" s="290">
        <v>0</v>
      </c>
      <c r="L201" s="300"/>
      <c r="M201" s="118"/>
      <c r="N201" s="118"/>
      <c r="O201" s="28"/>
      <c r="P201" s="29"/>
    </row>
    <row r="202" ht="18" customHeight="1">
      <c r="A202" t="s" s="30">
        <f>VLOOKUP(LEFT($A203,4),'Auto Responses'!$N$4:$O$38,2,0)&amp;""</f>
        <v>482</v>
      </c>
      <c r="B202" s="31"/>
      <c r="C202" s="51"/>
      <c r="D202" s="51"/>
      <c r="E202" s="292"/>
      <c r="F202" t="s" s="287">
        <v>1036</v>
      </c>
      <c r="G202" t="s" s="288">
        <v>1031</v>
      </c>
      <c r="H202" t="s" s="288">
        <v>1032</v>
      </c>
      <c r="I202" t="s" s="288">
        <v>1033</v>
      </c>
      <c r="J202" t="s" s="288">
        <v>1034</v>
      </c>
      <c r="K202" s="51"/>
      <c r="L202" s="254"/>
      <c r="M202" s="118"/>
      <c r="N202" s="118"/>
      <c r="O202" s="28"/>
      <c r="P202" s="29"/>
    </row>
    <row r="203" ht="15" customHeight="1">
      <c r="A203" t="s" s="278">
        <f>'Infrastructure'!$A$52</f>
        <v>483</v>
      </c>
      <c r="B203" t="s" s="53">
        <f>VLOOKUP($A203,'Infrastructure'!$A$13:$E$74,2,0)&amp;""</f>
        <v>484</v>
      </c>
      <c r="C203" t="s" s="284">
        <f>VLOOKUP($A203,'Infrastructure'!$A$13:$E$74,3,0)&amp;""</f>
        <v>1052</v>
      </c>
      <c r="D203" t="s" s="272">
        <f>IF(LEFT(VLOOKUP($A203,'Infrastructure'!$A$13:$E$74,5,0),21)='Auto Responses'!$A$32,'Auto Responses'!$A$33,VLOOKUP($A203,'Infrastructure'!$A$13:$E$74,4,0))&amp;""</f>
        <v>463</v>
      </c>
      <c r="E203" t="s" s="289">
        <f>VLOOKUP($A203,'Infrastructure'!$A$13:$E$74,5,0)&amp;""</f>
        <v>1173</v>
      </c>
      <c r="F203" s="299"/>
      <c r="G203" t="s" s="282">
        <f>VLOOKUP($A203,'Questions'!$A$2:$X$333,21,0)&amp;""</f>
        <v>1047</v>
      </c>
      <c r="H203" s="283"/>
      <c r="I203" t="s" s="284">
        <f>VLOOKUP($A203,'Questions'!$A$2:$X$333,23,0)&amp;""</f>
        <v>1049</v>
      </c>
      <c r="J203" s="283"/>
      <c r="K203" t="b" s="290">
        <v>0</v>
      </c>
      <c r="L203" s="300"/>
      <c r="M203" s="118"/>
      <c r="N203" s="118"/>
      <c r="O203" s="28"/>
      <c r="P203" s="29"/>
    </row>
    <row r="204" ht="15" customHeight="1">
      <c r="A204" t="s" s="278">
        <f>'Infrastructure'!$A$53</f>
        <v>486</v>
      </c>
      <c r="B204" t="s" s="53">
        <f>VLOOKUP($A204,'Infrastructure'!$A$13:$E$74,2,0)&amp;""</f>
        <v>487</v>
      </c>
      <c r="C204" t="s" s="284">
        <f>VLOOKUP($A204,'Infrastructure'!$A$13:$E$74,3,0)&amp;""</f>
        <v>1052</v>
      </c>
      <c r="D204" t="s" s="272">
        <f>IF(LEFT(VLOOKUP($A204,'Infrastructure'!$A$13:$E$74,5,0),21)='Auto Responses'!$A$32,'Auto Responses'!$A$33,VLOOKUP($A204,'Infrastructure'!$A$13:$E$74,4,0))&amp;""</f>
        <v>463</v>
      </c>
      <c r="E204" t="s" s="289">
        <f>VLOOKUP($A204,'Infrastructure'!$A$13:$E$74,5,0)&amp;""</f>
        <v>1174</v>
      </c>
      <c r="F204" s="299"/>
      <c r="G204" t="s" s="282">
        <f>VLOOKUP($A204,'Questions'!$A$2:$X$333,21,0)&amp;""</f>
        <v>1047</v>
      </c>
      <c r="H204" s="283"/>
      <c r="I204" t="s" s="284">
        <f>VLOOKUP($A204,'Questions'!$A$2:$X$333,23,0)&amp;""</f>
        <v>1049</v>
      </c>
      <c r="J204" s="283"/>
      <c r="K204" t="b" s="290">
        <v>0</v>
      </c>
      <c r="L204" s="300"/>
      <c r="M204" s="118"/>
      <c r="N204" s="118"/>
      <c r="O204" s="28"/>
      <c r="P204" s="29"/>
    </row>
    <row r="205" ht="15" customHeight="1">
      <c r="A205" t="s" s="278">
        <f>'Infrastructure'!$A$54</f>
        <v>489</v>
      </c>
      <c r="B205" t="s" s="53">
        <f>VLOOKUP($A205,'Infrastructure'!$A$13:$E$74,2,0)&amp;""</f>
        <v>490</v>
      </c>
      <c r="C205" t="s" s="284">
        <f>VLOOKUP($A205,'Infrastructure'!$A$13:$E$74,3,0)&amp;""</f>
        <v>1052</v>
      </c>
      <c r="D205" t="s" s="272">
        <f>IF(LEFT(VLOOKUP($A205,'Infrastructure'!$A$13:$E$74,5,0),21)='Auto Responses'!$A$32,'Auto Responses'!$A$33,VLOOKUP($A205,'Infrastructure'!$A$13:$E$74,4,0))&amp;""</f>
        <v>463</v>
      </c>
      <c r="E205" t="s" s="289">
        <f>VLOOKUP($A205,'Infrastructure'!$A$13:$E$74,5,0)&amp;""</f>
        <v>1175</v>
      </c>
      <c r="F205" s="299"/>
      <c r="G205" t="s" s="282">
        <f>VLOOKUP($A205,'Questions'!$A$2:$X$333,21,0)&amp;""</f>
        <v>1047</v>
      </c>
      <c r="H205" s="283"/>
      <c r="I205" t="s" s="284">
        <f>VLOOKUP($A205,'Questions'!$A$2:$X$333,23,0)&amp;""</f>
        <v>1049</v>
      </c>
      <c r="J205" s="283"/>
      <c r="K205" t="b" s="290">
        <v>0</v>
      </c>
      <c r="L205" s="300"/>
      <c r="M205" s="118"/>
      <c r="N205" s="118"/>
      <c r="O205" s="28"/>
      <c r="P205" s="29"/>
    </row>
    <row r="206" ht="15" customHeight="1">
      <c r="A206" t="s" s="278">
        <f>'Infrastructure'!$A$55</f>
        <v>492</v>
      </c>
      <c r="B206" t="s" s="53">
        <f>VLOOKUP($A206,'Infrastructure'!$A$13:$E$74,2,0)&amp;""</f>
        <v>493</v>
      </c>
      <c r="C206" t="s" s="284">
        <f>VLOOKUP($A206,'Infrastructure'!$A$13:$E$74,3,0)&amp;""</f>
        <v>1077</v>
      </c>
      <c r="D206" t="s" s="272">
        <f>IF(LEFT(VLOOKUP($A206,'Infrastructure'!$A$13:$E$74,5,0),21)='Auto Responses'!$A$32,'Auto Responses'!$A$33,VLOOKUP($A206,'Infrastructure'!$A$13:$E$74,4,0))&amp;""</f>
      </c>
      <c r="E206" t="s" s="289">
        <f>VLOOKUP($A206,'Infrastructure'!$A$13:$E$74,5,0)&amp;""</f>
        <v>1078</v>
      </c>
      <c r="F206" s="299"/>
      <c r="G206" t="s" s="282">
        <f>VLOOKUP($A206,'Questions'!$A$2:$X$333,21,0)&amp;""</f>
        <v>1047</v>
      </c>
      <c r="H206" s="283"/>
      <c r="I206" t="s" s="284">
        <f>VLOOKUP($A206,'Questions'!$A$2:$X$333,23,0)&amp;""</f>
        <v>1049</v>
      </c>
      <c r="J206" s="283"/>
      <c r="K206" t="b" s="290">
        <v>0</v>
      </c>
      <c r="L206" s="300"/>
      <c r="M206" s="118"/>
      <c r="N206" s="118"/>
      <c r="O206" s="28"/>
      <c r="P206" s="29"/>
    </row>
    <row r="207" ht="28.5" customHeight="1">
      <c r="A207" t="s" s="278">
        <f>'Infrastructure'!$A$56</f>
        <v>494</v>
      </c>
      <c r="B207" t="s" s="53">
        <f>VLOOKUP($A207,'Infrastructure'!$A$13:$E$74,2,0)&amp;""</f>
        <v>495</v>
      </c>
      <c r="C207" t="s" s="284">
        <f>VLOOKUP($A207,'Infrastructure'!$A$13:$E$74,3,0)&amp;""</f>
        <v>1052</v>
      </c>
      <c r="D207" t="s" s="272">
        <f>IF(LEFT(VLOOKUP($A207,'Infrastructure'!$A$13:$E$74,5,0),21)='Auto Responses'!$A$32,'Auto Responses'!$A$33,VLOOKUP($A207,'Infrastructure'!$A$13:$E$74,4,0))&amp;""</f>
      </c>
      <c r="E207" t="s" s="289">
        <f>VLOOKUP($A207,'Infrastructure'!$A$13:$E$74,5,0)&amp;""</f>
        <v>1176</v>
      </c>
      <c r="F207" s="299"/>
      <c r="G207" t="s" s="282">
        <f>VLOOKUP($A207,'Questions'!$A$2:$X$333,21,0)&amp;""</f>
        <v>1047</v>
      </c>
      <c r="H207" s="283"/>
      <c r="I207" t="s" s="284">
        <f>VLOOKUP($A207,'Questions'!$A$2:$X$333,23,0)&amp;""</f>
        <v>1049</v>
      </c>
      <c r="J207" s="283"/>
      <c r="K207" t="b" s="290">
        <v>0</v>
      </c>
      <c r="L207" s="300"/>
      <c r="M207" s="118"/>
      <c r="N207" s="118"/>
      <c r="O207" s="28"/>
      <c r="P207" s="29"/>
    </row>
    <row r="208" ht="28.5" customHeight="1">
      <c r="A208" t="s" s="278">
        <f>'Infrastructure'!$A$57</f>
        <v>497</v>
      </c>
      <c r="B208" t="s" s="53">
        <f>VLOOKUP($A208,'Infrastructure'!$A$13:$E$74,2,0)&amp;""</f>
        <v>498</v>
      </c>
      <c r="C208" t="s" s="284">
        <f>VLOOKUP($A208,'Infrastructure'!$A$13:$E$74,3,0)&amp;""</f>
        <v>1052</v>
      </c>
      <c r="D208" t="s" s="272">
        <f>IF(LEFT(VLOOKUP($A208,'Infrastructure'!$A$13:$E$74,5,0),21)='Auto Responses'!$A$32,'Auto Responses'!$A$33,VLOOKUP($A208,'Infrastructure'!$A$13:$E$74,4,0))&amp;""</f>
      </c>
      <c r="E208" t="s" s="289">
        <f>VLOOKUP($A208,'Infrastructure'!$A$13:$E$74,5,0)&amp;""</f>
        <v>1177</v>
      </c>
      <c r="F208" s="299"/>
      <c r="G208" t="s" s="282">
        <f>VLOOKUP($A208,'Questions'!$A$2:$X$333,21,0)&amp;""</f>
        <v>1047</v>
      </c>
      <c r="H208" s="283"/>
      <c r="I208" t="s" s="284">
        <f>VLOOKUP($A208,'Questions'!$A$2:$X$333,23,0)&amp;""</f>
        <v>1064</v>
      </c>
      <c r="J208" s="283"/>
      <c r="K208" t="b" s="290">
        <v>0</v>
      </c>
      <c r="L208" s="300"/>
      <c r="M208" s="118"/>
      <c r="N208" s="118"/>
      <c r="O208" s="28"/>
      <c r="P208" s="29"/>
    </row>
    <row r="209" ht="15" customHeight="1">
      <c r="A209" t="s" s="278">
        <f>'Infrastructure'!$A$58</f>
        <v>500</v>
      </c>
      <c r="B209" t="s" s="53">
        <f>VLOOKUP($A209,'Infrastructure'!$A$13:$E$74,2,0)&amp;""</f>
        <v>501</v>
      </c>
      <c r="C209" t="s" s="284">
        <f>VLOOKUP($A209,'Infrastructure'!$A$13:$E$74,3,0)&amp;""</f>
        <v>1052</v>
      </c>
      <c r="D209" t="s" s="272">
        <f>IF(LEFT(VLOOKUP($A209,'Infrastructure'!$A$13:$E$74,5,0),21)='Auto Responses'!$A$32,'Auto Responses'!$A$33,VLOOKUP($A209,'Infrastructure'!$A$13:$E$74,4,0))&amp;""</f>
      </c>
      <c r="E209" t="s" s="289">
        <f>VLOOKUP($A209,'Infrastructure'!$A$13:$E$74,5,0)&amp;""</f>
        <v>1178</v>
      </c>
      <c r="F209" s="299"/>
      <c r="G209" t="s" s="282">
        <f>VLOOKUP($A209,'Questions'!$A$2:$X$333,21,0)&amp;""</f>
        <v>1047</v>
      </c>
      <c r="H209" s="283"/>
      <c r="I209" t="s" s="284">
        <f>VLOOKUP($A209,'Questions'!$A$2:$X$333,23,0)&amp;""</f>
        <v>1064</v>
      </c>
      <c r="J209" s="283"/>
      <c r="K209" t="b" s="290">
        <v>0</v>
      </c>
      <c r="L209" s="300"/>
      <c r="M209" s="118"/>
      <c r="N209" s="118"/>
      <c r="O209" s="28"/>
      <c r="P209" s="29"/>
    </row>
    <row r="210" ht="15" customHeight="1">
      <c r="A210" t="s" s="278">
        <f>'Infrastructure'!$A$59</f>
        <v>503</v>
      </c>
      <c r="B210" t="s" s="53">
        <f>VLOOKUP($A210,'Infrastructure'!$A$13:$E$74,2,0)&amp;""</f>
        <v>504</v>
      </c>
      <c r="C210" t="s" s="284">
        <f>VLOOKUP($A210,'Infrastructure'!$A$13:$E$74,3,0)&amp;""</f>
        <v>1077</v>
      </c>
      <c r="D210" t="s" s="272">
        <f>IF(LEFT(VLOOKUP($A210,'Infrastructure'!$A$13:$E$74,5,0),21)='Auto Responses'!$A$32,'Auto Responses'!$A$33,VLOOKUP($A210,'Infrastructure'!$A$13:$E$74,4,0))&amp;""</f>
      </c>
      <c r="E210" t="s" s="289">
        <f>VLOOKUP($A210,'Infrastructure'!$A$13:$E$74,5,0)&amp;""</f>
        <v>1078</v>
      </c>
      <c r="F210" s="299"/>
      <c r="G210" t="s" s="282">
        <f>VLOOKUP($A210,'Questions'!$A$2:$X$333,21,0)&amp;""</f>
        <v>1047</v>
      </c>
      <c r="H210" s="283"/>
      <c r="I210" t="s" s="284">
        <f>VLOOKUP($A210,'Questions'!$A$2:$X$333,23,0)&amp;""</f>
        <v>1064</v>
      </c>
      <c r="J210" s="283"/>
      <c r="K210" t="b" s="290">
        <v>0</v>
      </c>
      <c r="L210" s="300"/>
      <c r="M210" s="118"/>
      <c r="N210" s="118"/>
      <c r="O210" s="28"/>
      <c r="P210" s="29"/>
    </row>
    <row r="211" ht="28.5" customHeight="1">
      <c r="A211" t="s" s="278">
        <f>'Infrastructure'!$A$60</f>
        <v>505</v>
      </c>
      <c r="B211" t="s" s="53">
        <f>VLOOKUP($A211,'Infrastructure'!$A$13:$E$74,2,0)&amp;""</f>
        <v>506</v>
      </c>
      <c r="C211" t="s" s="284">
        <f>VLOOKUP($A211,'Infrastructure'!$A$13:$E$74,3,0)&amp;""</f>
        <v>1052</v>
      </c>
      <c r="D211" t="s" s="272">
        <f>IF(LEFT(VLOOKUP($A211,'Infrastructure'!$A$13:$E$74,5,0),21)='Auto Responses'!$A$32,'Auto Responses'!$A$33,VLOOKUP($A211,'Infrastructure'!$A$13:$E$74,4,0))&amp;""</f>
      </c>
      <c r="E211" t="s" s="289">
        <f>VLOOKUP($A211,'Infrastructure'!$A$13:$E$74,5,0)&amp;""</f>
        <v>1179</v>
      </c>
      <c r="F211" s="299"/>
      <c r="G211" t="s" s="282">
        <f>VLOOKUP($A211,'Questions'!$A$2:$X$333,21,0)&amp;""</f>
        <v>1047</v>
      </c>
      <c r="H211" s="283"/>
      <c r="I211" t="s" s="284">
        <f>VLOOKUP($A211,'Questions'!$A$2:$X$333,23,0)&amp;""</f>
        <v>1064</v>
      </c>
      <c r="J211" s="283"/>
      <c r="K211" t="b" s="290">
        <v>0</v>
      </c>
      <c r="L211" s="300"/>
      <c r="M211" s="118"/>
      <c r="N211" s="118"/>
      <c r="O211" s="28"/>
      <c r="P211" s="29"/>
    </row>
    <row r="212" ht="90" customHeight="1">
      <c r="A212" t="s" s="278">
        <f>'Infrastructure'!$A$61</f>
        <v>508</v>
      </c>
      <c r="B212" t="s" s="53">
        <f>VLOOKUP($A212,'Infrastructure'!$A$13:$E$74,2,0)&amp;""</f>
        <v>509</v>
      </c>
      <c r="C212" t="s" s="284">
        <f>VLOOKUP($A212,'Infrastructure'!$A$13:$E$74,3,0)&amp;""</f>
      </c>
      <c r="D212" t="s" s="272">
        <f>IF(LEFT(VLOOKUP($A212,'Infrastructure'!$A$13:$E$74,5,0),21)='Auto Responses'!$A$32,'Auto Responses'!$A$33,VLOOKUP($A212,'Infrastructure'!$A$13:$E$74,4,0))&amp;""</f>
      </c>
      <c r="E212" t="s" s="289">
        <f>VLOOKUP($A212,'Infrastructure'!$A$13:$E$74,5,0)&amp;""</f>
        <v>1180</v>
      </c>
      <c r="F212" s="299"/>
      <c r="G212" t="s" s="282">
        <f>VLOOKUP($A212,'Questions'!$A$2:$X$333,21,0)&amp;""</f>
        <v>1038</v>
      </c>
      <c r="H212" s="283"/>
      <c r="I212" t="s" s="284">
        <f>VLOOKUP($A212,'Questions'!$A$2:$X$333,23,0)&amp;""</f>
        <v>1064</v>
      </c>
      <c r="J212" s="283"/>
      <c r="K212" t="b" s="290">
        <v>0</v>
      </c>
      <c r="L212" s="300"/>
      <c r="M212" s="118"/>
      <c r="N212" s="118"/>
      <c r="O212" s="28"/>
      <c r="P212" s="29"/>
    </row>
    <row r="213" ht="15" customHeight="1">
      <c r="A213" t="s" s="278">
        <f>'Infrastructure'!$A$62</f>
        <v>511</v>
      </c>
      <c r="B213" t="s" s="53">
        <f>VLOOKUP($A213,'Infrastructure'!$A$13:$E$74,2,0)&amp;""</f>
        <v>512</v>
      </c>
      <c r="C213" t="s" s="284">
        <f>VLOOKUP($A213,'Infrastructure'!$A$13:$E$74,3,0)&amp;""</f>
        <v>1052</v>
      </c>
      <c r="D213" t="s" s="272">
        <f>IF(LEFT(VLOOKUP($A213,'Infrastructure'!$A$13:$E$74,5,0),21)='Auto Responses'!$A$32,'Auto Responses'!$A$33,VLOOKUP($A213,'Infrastructure'!$A$13:$E$74,4,0))&amp;""</f>
      </c>
      <c r="E213" t="s" s="289">
        <f>VLOOKUP($A213,'Infrastructure'!$A$13:$E$74,5,0)&amp;""</f>
        <v>1181</v>
      </c>
      <c r="F213" s="299"/>
      <c r="G213" t="s" s="282">
        <f>VLOOKUP($A213,'Questions'!$A$2:$X$333,21,0)&amp;""</f>
        <v>1047</v>
      </c>
      <c r="H213" s="283"/>
      <c r="I213" t="s" s="284">
        <f>VLOOKUP($A213,'Questions'!$A$2:$X$333,23,0)&amp;""</f>
        <v>1051</v>
      </c>
      <c r="J213" s="283"/>
      <c r="K213" t="b" s="290">
        <v>0</v>
      </c>
      <c r="L213" s="300"/>
      <c r="M213" s="118"/>
      <c r="N213" s="118"/>
      <c r="O213" s="28"/>
      <c r="P213" s="29"/>
    </row>
    <row r="214" ht="18" customHeight="1">
      <c r="A214" t="s" s="30">
        <f>VLOOKUP(LEFT($A215,4),'Auto Responses'!$N$4:$O$38,2,0)&amp;""</f>
        <v>514</v>
      </c>
      <c r="B214" s="31"/>
      <c r="C214" s="51"/>
      <c r="D214" s="51"/>
      <c r="E214" s="292"/>
      <c r="F214" t="s" s="287">
        <v>1036</v>
      </c>
      <c r="G214" t="s" s="288">
        <v>1031</v>
      </c>
      <c r="H214" t="s" s="288">
        <v>1032</v>
      </c>
      <c r="I214" t="s" s="288">
        <v>1033</v>
      </c>
      <c r="J214" t="s" s="288">
        <v>1034</v>
      </c>
      <c r="K214" s="51"/>
      <c r="L214" s="254"/>
      <c r="M214" s="118"/>
      <c r="N214" s="118"/>
      <c r="O214" s="28"/>
      <c r="P214" s="29"/>
    </row>
    <row r="215" ht="15" customHeight="1">
      <c r="A215" t="s" s="278">
        <f>'Infrastructure'!$A$64</f>
        <v>515</v>
      </c>
      <c r="B215" t="s" s="53">
        <f>VLOOKUP($A215,'Infrastructure'!$A$13:$E$74,2,0)&amp;""</f>
        <v>516</v>
      </c>
      <c r="C215" t="s" s="284">
        <f>VLOOKUP($A215,'Infrastructure'!$A$13:$E$74,3,0)&amp;""</f>
        <v>1052</v>
      </c>
      <c r="D215" t="s" s="272">
        <f>IF(LEFT(VLOOKUP($A215,'Infrastructure'!$A$13:$E$74,5,0),21)='Auto Responses'!$A$32,'Auto Responses'!$A$33,VLOOKUP($A215,'Infrastructure'!$A$13:$E$74,4,0))&amp;""</f>
      </c>
      <c r="E215" t="s" s="289">
        <f>VLOOKUP($A215,'Infrastructure'!$A$13:$E$74,5,0)&amp;""</f>
        <v>1182</v>
      </c>
      <c r="F215" s="299"/>
      <c r="G215" t="s" s="282">
        <f>VLOOKUP($A215,'Questions'!$A$2:$X$333,21,0)&amp;""</f>
        <v>1047</v>
      </c>
      <c r="H215" s="283"/>
      <c r="I215" t="s" s="284">
        <f>VLOOKUP($A215,'Questions'!$A$2:$X$333,23,0)&amp;""</f>
        <v>1064</v>
      </c>
      <c r="J215" s="283"/>
      <c r="K215" t="b" s="290">
        <v>0</v>
      </c>
      <c r="L215" s="300"/>
      <c r="M215" s="118"/>
      <c r="N215" s="118"/>
      <c r="O215" s="28"/>
      <c r="P215" s="29"/>
    </row>
    <row r="216" ht="28.5" customHeight="1">
      <c r="A216" t="s" s="278">
        <f>'Infrastructure'!$A$65</f>
        <v>518</v>
      </c>
      <c r="B216" t="s" s="53">
        <f>VLOOKUP($A216,'Infrastructure'!$A$13:$E$74,2,0)&amp;""</f>
        <v>519</v>
      </c>
      <c r="C216" t="s" s="284">
        <f>VLOOKUP($A216,'Infrastructure'!$A$13:$E$74,3,0)&amp;""</f>
        <v>1052</v>
      </c>
      <c r="D216" t="s" s="272">
        <f>IF(LEFT(VLOOKUP($A216,'Infrastructure'!$A$13:$E$74,5,0),21)='Auto Responses'!$A$32,'Auto Responses'!$A$33,VLOOKUP($A216,'Infrastructure'!$A$13:$E$74,4,0))&amp;""</f>
      </c>
      <c r="E216" t="s" s="289">
        <f>VLOOKUP($A216,'Infrastructure'!$A$13:$E$74,5,0)&amp;""</f>
        <v>1183</v>
      </c>
      <c r="F216" s="299"/>
      <c r="G216" t="s" s="282">
        <f>VLOOKUP($A216,'Questions'!$A$2:$X$333,21,0)&amp;""</f>
        <v>1047</v>
      </c>
      <c r="H216" s="283"/>
      <c r="I216" t="s" s="284">
        <f>VLOOKUP($A216,'Questions'!$A$2:$X$333,23,0)&amp;""</f>
        <v>1051</v>
      </c>
      <c r="J216" s="283"/>
      <c r="K216" t="b" s="290">
        <v>0</v>
      </c>
      <c r="L216" s="300"/>
      <c r="M216" s="118"/>
      <c r="N216" s="118"/>
      <c r="O216" s="28"/>
      <c r="P216" s="29"/>
    </row>
    <row r="217" ht="28.5" customHeight="1">
      <c r="A217" t="s" s="278">
        <f>'Infrastructure'!$A$66</f>
        <v>521</v>
      </c>
      <c r="B217" t="s" s="53">
        <f>VLOOKUP($A217,'Infrastructure'!$A$13:$E$74,2,0)&amp;""</f>
        <v>522</v>
      </c>
      <c r="C217" t="s" s="284">
        <f>VLOOKUP($A217,'Infrastructure'!$A$13:$E$74,3,0)&amp;""</f>
        <v>1052</v>
      </c>
      <c r="D217" t="s" s="272">
        <f>IF(LEFT(VLOOKUP($A217,'Infrastructure'!$A$13:$E$74,5,0),21)='Auto Responses'!$A$32,'Auto Responses'!$A$33,VLOOKUP($A217,'Infrastructure'!$A$13:$E$74,4,0))&amp;""</f>
      </c>
      <c r="E217" t="s" s="289">
        <f>VLOOKUP($A217,'Infrastructure'!$A$13:$E$74,5,0)&amp;""</f>
        <v>1184</v>
      </c>
      <c r="F217" s="299"/>
      <c r="G217" t="s" s="282">
        <f>VLOOKUP($A217,'Questions'!$A$2:$X$333,21,0)&amp;""</f>
        <v>1047</v>
      </c>
      <c r="H217" s="283"/>
      <c r="I217" t="s" s="284">
        <f>VLOOKUP($A217,'Questions'!$A$2:$X$333,23,0)&amp;""</f>
        <v>1051</v>
      </c>
      <c r="J217" s="283"/>
      <c r="K217" t="b" s="290">
        <v>0</v>
      </c>
      <c r="L217" s="300"/>
      <c r="M217" s="118"/>
      <c r="N217" s="118"/>
      <c r="O217" s="28"/>
      <c r="P217" s="29"/>
    </row>
    <row r="218" ht="28.5" customHeight="1">
      <c r="A218" t="s" s="278">
        <f>'Infrastructure'!$A$67</f>
        <v>524</v>
      </c>
      <c r="B218" t="s" s="53">
        <f>VLOOKUP($A218,'Infrastructure'!$A$13:$E$74,2,0)&amp;""</f>
        <v>525</v>
      </c>
      <c r="C218" t="s" s="284">
        <f>VLOOKUP($A218,'Infrastructure'!$A$13:$E$74,3,0)&amp;""</f>
        <v>1052</v>
      </c>
      <c r="D218" t="s" s="272">
        <f>IF(LEFT(VLOOKUP($A218,'Infrastructure'!$A$13:$E$74,5,0),21)='Auto Responses'!$A$32,'Auto Responses'!$A$33,VLOOKUP($A218,'Infrastructure'!$A$13:$E$74,4,0))&amp;""</f>
        <v>526</v>
      </c>
      <c r="E218" t="s" s="289">
        <f>VLOOKUP($A218,'Infrastructure'!$A$13:$E$74,5,0)&amp;""</f>
        <v>1185</v>
      </c>
      <c r="F218" s="299"/>
      <c r="G218" t="s" s="282">
        <f>VLOOKUP($A218,'Questions'!$A$2:$X$333,21,0)&amp;""</f>
        <v>1047</v>
      </c>
      <c r="H218" s="283"/>
      <c r="I218" t="s" s="284">
        <f>VLOOKUP($A218,'Questions'!$A$2:$X$333,23,0)&amp;""</f>
        <v>1051</v>
      </c>
      <c r="J218" s="283"/>
      <c r="K218" t="b" s="290">
        <v>0</v>
      </c>
      <c r="L218" s="300"/>
      <c r="M218" s="118"/>
      <c r="N218" s="118"/>
      <c r="O218" s="28"/>
      <c r="P218" s="29"/>
    </row>
    <row r="219" ht="18" customHeight="1">
      <c r="A219" t="s" s="30">
        <f>VLOOKUP(LEFT($A220,4),'Auto Responses'!$N$4:$O$38,2,0)&amp;""</f>
        <v>528</v>
      </c>
      <c r="B219" s="31"/>
      <c r="C219" s="51"/>
      <c r="D219" s="51"/>
      <c r="E219" s="292"/>
      <c r="F219" t="s" s="287">
        <v>1036</v>
      </c>
      <c r="G219" t="s" s="288">
        <v>1031</v>
      </c>
      <c r="H219" t="s" s="288">
        <v>1032</v>
      </c>
      <c r="I219" t="s" s="288">
        <v>1033</v>
      </c>
      <c r="J219" t="s" s="288">
        <v>1034</v>
      </c>
      <c r="K219" s="51"/>
      <c r="L219" s="254"/>
      <c r="M219" s="118"/>
      <c r="N219" s="118"/>
      <c r="O219" s="28"/>
      <c r="P219" s="29"/>
    </row>
    <row r="220" ht="28.5" customHeight="1">
      <c r="A220" t="s" s="278">
        <f>'Infrastructure'!$A$69</f>
        <v>529</v>
      </c>
      <c r="B220" t="s" s="53">
        <f>VLOOKUP($A220,'Infrastructure'!$A$13:$E$74,2,0)&amp;""</f>
        <v>530</v>
      </c>
      <c r="C220" t="s" s="284">
        <f>VLOOKUP($A220,'Infrastructure'!$A$13:$E$74,3,0)&amp;""</f>
        <v>1052</v>
      </c>
      <c r="D220" t="s" s="272">
        <f>IF(LEFT(VLOOKUP($A220,'Infrastructure'!$A$13:$E$74,5,0),21)='Auto Responses'!$A$32,'Auto Responses'!$A$33,VLOOKUP($A220,'Infrastructure'!$A$13:$E$74,4,0))&amp;""</f>
        <v>531</v>
      </c>
      <c r="E220" t="s" s="289">
        <f>VLOOKUP($A220,'Infrastructure'!$A$13:$E$74,5,0)&amp;""</f>
        <v>1186</v>
      </c>
      <c r="F220" s="299"/>
      <c r="G220" t="s" s="282">
        <f>VLOOKUP($A220,'Questions'!$A$2:$X$333,21,0)&amp;""</f>
        <v>1047</v>
      </c>
      <c r="H220" s="283"/>
      <c r="I220" t="s" s="284">
        <f>VLOOKUP($A220,'Questions'!$A$2:$X$333,23,0)&amp;""</f>
        <v>1049</v>
      </c>
      <c r="J220" s="283"/>
      <c r="K220" t="b" s="290">
        <v>0</v>
      </c>
      <c r="L220" s="300"/>
      <c r="M220" s="118"/>
      <c r="N220" s="118"/>
      <c r="O220" s="28"/>
      <c r="P220" s="29"/>
    </row>
    <row r="221" ht="28.5" customHeight="1">
      <c r="A221" t="s" s="278">
        <f>'Infrastructure'!$A$70</f>
        <v>533</v>
      </c>
      <c r="B221" t="s" s="53">
        <f>VLOOKUP($A221,'Infrastructure'!$A$13:$E$74,2,0)&amp;""</f>
        <v>534</v>
      </c>
      <c r="C221" t="s" s="284">
        <f>VLOOKUP($A221,'Infrastructure'!$A$13:$E$74,3,0)&amp;""</f>
        <v>1047</v>
      </c>
      <c r="D221" t="s" s="272">
        <f>IF(LEFT(VLOOKUP($A221,'Infrastructure'!$A$13:$E$74,5,0),21)='Auto Responses'!$A$32,'Auto Responses'!$A$33,VLOOKUP($A221,'Infrastructure'!$A$13:$E$74,4,0))&amp;""</f>
        <v>535</v>
      </c>
      <c r="E221" t="s" s="289">
        <f>VLOOKUP($A221,'Infrastructure'!$A$13:$E$74,5,0)&amp;""</f>
        <v>1187</v>
      </c>
      <c r="F221" s="299"/>
      <c r="G221" t="s" s="282">
        <f>VLOOKUP($A221,'Questions'!$A$2:$X$333,21,0)&amp;""</f>
        <v>1047</v>
      </c>
      <c r="H221" s="283"/>
      <c r="I221" t="s" s="284">
        <f>VLOOKUP($A221,'Questions'!$A$2:$X$333,23,0)&amp;""</f>
        <v>1049</v>
      </c>
      <c r="J221" s="283"/>
      <c r="K221" t="b" s="290">
        <v>0</v>
      </c>
      <c r="L221" s="300"/>
      <c r="M221" s="118"/>
      <c r="N221" s="118"/>
      <c r="O221" s="28"/>
      <c r="P221" s="29"/>
    </row>
    <row r="222" ht="42.75" customHeight="1">
      <c r="A222" t="s" s="278">
        <f>'Infrastructure'!$A$71</f>
        <v>537</v>
      </c>
      <c r="B222" t="s" s="53">
        <f>VLOOKUP($A222,'Infrastructure'!$A$13:$E$74,2,0)&amp;""</f>
        <v>538</v>
      </c>
      <c r="C222" t="s" s="284">
        <f>VLOOKUP($A222,'Infrastructure'!$A$13:$E$74,3,0)&amp;""</f>
        <v>1052</v>
      </c>
      <c r="D222" t="s" s="272">
        <f>IF(LEFT(VLOOKUP($A222,'Infrastructure'!$A$13:$E$74,5,0),21)='Auto Responses'!$A$32,'Auto Responses'!$A$33,VLOOKUP($A222,'Infrastructure'!$A$13:$E$74,4,0))&amp;""</f>
        <v>539</v>
      </c>
      <c r="E222" t="s" s="289">
        <f>VLOOKUP($A222,'Infrastructure'!$A$13:$E$74,5,0)&amp;""</f>
        <v>1188</v>
      </c>
      <c r="F222" s="299"/>
      <c r="G222" t="s" s="282">
        <f>VLOOKUP($A222,'Questions'!$A$2:$X$333,21,0)&amp;""</f>
        <v>1047</v>
      </c>
      <c r="H222" s="283"/>
      <c r="I222" t="s" s="284">
        <f>VLOOKUP($A222,'Questions'!$A$2:$X$333,23,0)&amp;""</f>
        <v>1049</v>
      </c>
      <c r="J222" s="283"/>
      <c r="K222" t="b" s="290">
        <v>0</v>
      </c>
      <c r="L222" s="300"/>
      <c r="M222" s="118"/>
      <c r="N222" s="118"/>
      <c r="O222" s="28"/>
      <c r="P222" s="29"/>
    </row>
    <row r="223" ht="28.5" customHeight="1">
      <c r="A223" t="s" s="278">
        <f>'Infrastructure'!$A$72</f>
        <v>541</v>
      </c>
      <c r="B223" t="s" s="53">
        <f>VLOOKUP($A223,'Infrastructure'!$A$13:$E$74,2,0)&amp;""</f>
        <v>542</v>
      </c>
      <c r="C223" t="s" s="284">
        <f>VLOOKUP($A223,'Infrastructure'!$A$13:$E$74,3,0)&amp;""</f>
        <v>1052</v>
      </c>
      <c r="D223" t="s" s="272">
        <f>IF(LEFT(VLOOKUP($A223,'Infrastructure'!$A$13:$E$74,5,0),21)='Auto Responses'!$A$32,'Auto Responses'!$A$33,VLOOKUP($A223,'Infrastructure'!$A$13:$E$74,4,0))&amp;""</f>
      </c>
      <c r="E223" t="s" s="289">
        <f>VLOOKUP($A223,'Infrastructure'!$A$13:$E$74,5,0)&amp;""</f>
        <v>1189</v>
      </c>
      <c r="F223" s="299"/>
      <c r="G223" t="s" s="282">
        <f>VLOOKUP($A223,'Questions'!$A$2:$X$333,21,0)&amp;""</f>
        <v>1047</v>
      </c>
      <c r="H223" s="283"/>
      <c r="I223" t="s" s="284">
        <f>VLOOKUP($A223,'Questions'!$A$2:$X$333,23,0)&amp;""</f>
        <v>1064</v>
      </c>
      <c r="J223" s="283"/>
      <c r="K223" t="b" s="290">
        <v>0</v>
      </c>
      <c r="L223" s="300"/>
      <c r="M223" s="118"/>
      <c r="N223" s="118"/>
      <c r="O223" s="28"/>
      <c r="P223" s="29"/>
    </row>
    <row r="224" ht="60" customHeight="1">
      <c r="A224" t="s" s="278">
        <f>'Infrastructure'!$A$73</f>
        <v>544</v>
      </c>
      <c r="B224" t="s" s="53">
        <f>VLOOKUP($A224,'Infrastructure'!$A$13:$E$74,2,0)&amp;""</f>
        <v>545</v>
      </c>
      <c r="C224" t="s" s="284">
        <f>VLOOKUP($A224,'Infrastructure'!$A$13:$E$74,3,0)&amp;""</f>
        <v>1052</v>
      </c>
      <c r="D224" t="s" s="272">
        <f>IF(LEFT(VLOOKUP($A224,'Infrastructure'!$A$13:$E$74,5,0),21)='Auto Responses'!$A$32,'Auto Responses'!$A$33,VLOOKUP($A224,'Infrastructure'!$A$13:$E$74,4,0))&amp;""</f>
        <v>546</v>
      </c>
      <c r="E224" t="s" s="289">
        <f>VLOOKUP($A224,'Infrastructure'!$A$13:$E$74,5,0)&amp;""</f>
      </c>
      <c r="F224" s="299"/>
      <c r="G224" t="s" s="282">
        <f>VLOOKUP($A224,'Questions'!$A$2:$X$333,21,0)&amp;""</f>
        <v>1047</v>
      </c>
      <c r="H224" s="283"/>
      <c r="I224" t="s" s="284">
        <f>VLOOKUP($A224,'Questions'!$A$2:$X$333,23,0)&amp;""</f>
        <v>1064</v>
      </c>
      <c r="J224" s="283"/>
      <c r="K224" t="b" s="290">
        <v>0</v>
      </c>
      <c r="L224" s="300"/>
      <c r="M224" s="118"/>
      <c r="N224" s="118"/>
      <c r="O224" s="28"/>
      <c r="P224" s="29"/>
    </row>
    <row r="225" ht="29.25" customHeight="1">
      <c r="A225" t="s" s="278">
        <f>'Infrastructure'!$A$74</f>
        <v>547</v>
      </c>
      <c r="B225" t="s" s="53">
        <f>VLOOKUP($A225,'Infrastructure'!$A$13:$E$74,2,0)&amp;""</f>
        <v>548</v>
      </c>
      <c r="C225" t="s" s="284">
        <f>VLOOKUP($A225,'Infrastructure'!$A$13:$E$74,3,0)&amp;""</f>
        <v>1052</v>
      </c>
      <c r="D225" t="s" s="272">
        <f>IF(LEFT(VLOOKUP($A225,'Infrastructure'!$A$13:$E$74,5,0),21)='Auto Responses'!$A$32,'Auto Responses'!$A$33,VLOOKUP($A225,'Infrastructure'!$A$13:$E$74,4,0))&amp;""</f>
      </c>
      <c r="E225" t="s" s="289">
        <f>VLOOKUP($A225,'Infrastructure'!$A$13:$E$74,5,0)&amp;""</f>
        <v>1190</v>
      </c>
      <c r="F225" s="299"/>
      <c r="G225" t="s" s="282">
        <f>VLOOKUP($A225,'Questions'!$A$2:$X$333,21,0)&amp;""</f>
        <v>1047</v>
      </c>
      <c r="H225" s="283"/>
      <c r="I225" t="s" s="284">
        <f>VLOOKUP($A225,'Questions'!$A$2:$X$333,23,0)&amp;""</f>
        <v>1051</v>
      </c>
      <c r="J225" s="283"/>
      <c r="K225" t="b" s="298">
        <v>0</v>
      </c>
      <c r="L225" s="300"/>
      <c r="M225" s="118"/>
      <c r="N225" s="118"/>
      <c r="O225" s="28"/>
      <c r="P225" s="29"/>
    </row>
    <row r="226" ht="18" customHeight="1">
      <c r="A226" t="s" s="30">
        <f>VLOOKUP(LEFT($A227,4),'Auto Responses'!$N$4:$O$38,2,0)&amp;""</f>
        <v>551</v>
      </c>
      <c r="B226" s="31"/>
      <c r="C226" s="51"/>
      <c r="D226" s="51"/>
      <c r="E226" s="292"/>
      <c r="F226" t="s" s="287">
        <v>1036</v>
      </c>
      <c r="G226" t="s" s="288">
        <v>1031</v>
      </c>
      <c r="H226" t="s" s="288">
        <v>1032</v>
      </c>
      <c r="I226" t="s" s="288">
        <v>1033</v>
      </c>
      <c r="J226" t="s" s="288">
        <v>1034</v>
      </c>
      <c r="K226" s="275"/>
      <c r="L226" s="254"/>
      <c r="M226" s="118"/>
      <c r="N226" s="118"/>
      <c r="O226" s="28"/>
      <c r="P226" s="29"/>
    </row>
    <row r="227" ht="15" customHeight="1">
      <c r="A227" t="s" s="278">
        <f>'IT Accessibility'!$A$20</f>
        <v>552</v>
      </c>
      <c r="B227" t="s" s="53">
        <f>VLOOKUP($A227,'IT Accessibility'!$A$13:$E$37,2,0)&amp;""</f>
        <v>553</v>
      </c>
      <c r="C227" t="s" s="291">
        <f>VLOOKUP($A227,'IT Accessibility'!$A$13:$E$37,3,0)&amp;""</f>
        <v>1041</v>
      </c>
      <c r="D227" t="s" s="279">
        <f>IF(LEFT(VLOOKUP($A227,'IT Accessibility'!$A$13:$E$37,5,0),21)='Auto Responses'!$A$32,'Auto Responses'!$A$33,VLOOKUP($A227,'IT Accessibility'!$A$13:$E$37,4,0))&amp;""</f>
      </c>
      <c r="E227" t="s" s="289">
        <f>VLOOKUP($A227,'IT Accessibility'!$A$13:$E$37,5,0)&amp;""</f>
      </c>
      <c r="F227" s="299"/>
      <c r="G227" t="s" s="282">
        <f>VLOOKUP($A227,'Questions'!$A$2:$X$333,21,0)&amp;""</f>
        <v>1038</v>
      </c>
      <c r="H227" s="283"/>
      <c r="I227" t="s" s="284">
        <f>VLOOKUP($A227,'Questions'!$A$2:$X$333,23,0)&amp;""</f>
      </c>
      <c r="J227" s="283"/>
      <c r="K227" t="b" s="290">
        <v>0</v>
      </c>
      <c r="L227" s="300"/>
      <c r="M227" s="118"/>
      <c r="N227" s="118"/>
      <c r="O227" s="28"/>
      <c r="P227" s="29"/>
    </row>
    <row r="228" ht="15" customHeight="1">
      <c r="A228" t="s" s="278">
        <f>'IT Accessibility'!$A$21</f>
        <v>554</v>
      </c>
      <c r="B228" t="s" s="53">
        <f>VLOOKUP($A228,'IT Accessibility'!$A$13:$E$37,2,0)&amp;""</f>
        <v>555</v>
      </c>
      <c r="C228" t="s" s="291">
        <f>VLOOKUP($A228,'IT Accessibility'!$A$13:$E$37,3,0)&amp;""</f>
        <v>1042</v>
      </c>
      <c r="D228" t="s" s="279">
        <f>IF(LEFT(VLOOKUP($A228,'IT Accessibility'!$A$13:$E$37,5,0),21)='Auto Responses'!$A$32,'Auto Responses'!$A$33,VLOOKUP($A228,'IT Accessibility'!$A$13:$E$37,4,0))&amp;""</f>
      </c>
      <c r="E228" t="s" s="289">
        <f>VLOOKUP($A228,'IT Accessibility'!$A$13:$E$37,5,0)&amp;""</f>
      </c>
      <c r="F228" s="299"/>
      <c r="G228" t="s" s="282">
        <f>VLOOKUP($A228,'Questions'!$A$2:$X$333,21,0)&amp;""</f>
        <v>1038</v>
      </c>
      <c r="H228" s="283"/>
      <c r="I228" t="s" s="284">
        <f>VLOOKUP($A228,'Questions'!$A$2:$X$333,23,0)&amp;""</f>
      </c>
      <c r="J228" s="283"/>
      <c r="K228" t="b" s="290">
        <v>0</v>
      </c>
      <c r="L228" s="300"/>
      <c r="M228" s="118"/>
      <c r="N228" s="118"/>
      <c r="O228" s="28"/>
      <c r="P228" s="29"/>
    </row>
    <row r="229" ht="15" customHeight="1">
      <c r="A229" t="s" s="278">
        <f>'IT Accessibility'!$A$22</f>
        <v>556</v>
      </c>
      <c r="B229" t="s" s="53">
        <f>VLOOKUP($A229,'IT Accessibility'!$A$13:$E$37,2,0)&amp;""</f>
        <v>557</v>
      </c>
      <c r="C229" t="s" s="291">
        <f>VLOOKUP($A229,'IT Accessibility'!$A$13:$E$37,3,0)&amp;""</f>
        <v>1043</v>
      </c>
      <c r="D229" t="s" s="279">
        <f>IF(LEFT(VLOOKUP($A229,'IT Accessibility'!$A$13:$E$37,5,0),21)='Auto Responses'!$A$32,'Auto Responses'!$A$33,VLOOKUP($A229,'IT Accessibility'!$A$13:$E$37,4,0))&amp;""</f>
      </c>
      <c r="E229" t="s" s="289">
        <f>VLOOKUP($A229,'IT Accessibility'!$A$13:$E$37,5,0)&amp;""</f>
      </c>
      <c r="F229" s="299"/>
      <c r="G229" t="s" s="282">
        <f>VLOOKUP($A229,'Questions'!$A$2:$X$333,21,0)&amp;""</f>
        <v>1038</v>
      </c>
      <c r="H229" s="283"/>
      <c r="I229" t="s" s="284">
        <f>VLOOKUP($A229,'Questions'!$A$2:$X$333,23,0)&amp;""</f>
      </c>
      <c r="J229" s="283"/>
      <c r="K229" t="b" s="290">
        <v>0</v>
      </c>
      <c r="L229" s="300"/>
      <c r="M229" s="118"/>
      <c r="N229" s="118"/>
      <c r="O229" s="28"/>
      <c r="P229" s="29"/>
    </row>
    <row r="230" ht="15" customHeight="1">
      <c r="A230" t="s" s="278">
        <f>'IT Accessibility'!$A$23</f>
        <v>558</v>
      </c>
      <c r="B230" t="s" s="53">
        <f>VLOOKUP($A230,'IT Accessibility'!$A$13:$E$37,2,0)&amp;""</f>
        <v>559</v>
      </c>
      <c r="C230" t="s" s="291">
        <f>VLOOKUP($A230,'IT Accessibility'!$A$13:$E$37,3,0)&amp;""</f>
        <v>1044</v>
      </c>
      <c r="D230" t="s" s="279">
        <f>IF(LEFT(VLOOKUP($A230,'IT Accessibility'!$A$13:$E$37,5,0),21)='Auto Responses'!$A$32,'Auto Responses'!$A$33,VLOOKUP($A230,'IT Accessibility'!$A$13:$E$37,4,0))&amp;""</f>
      </c>
      <c r="E230" t="s" s="289">
        <f>VLOOKUP($A230,'IT Accessibility'!$A$13:$E$37,5,0)&amp;""</f>
      </c>
      <c r="F230" s="299"/>
      <c r="G230" t="s" s="282">
        <f>VLOOKUP($A230,'Questions'!$A$2:$X$333,21,0)&amp;""</f>
        <v>1038</v>
      </c>
      <c r="H230" s="283"/>
      <c r="I230" t="s" s="284">
        <f>VLOOKUP($A230,'Questions'!$A$2:$X$333,23,0)&amp;""</f>
      </c>
      <c r="J230" s="283"/>
      <c r="K230" t="b" s="290">
        <v>0</v>
      </c>
      <c r="L230" s="300"/>
      <c r="M230" s="118"/>
      <c r="N230" s="118"/>
      <c r="O230" s="28"/>
      <c r="P230" s="29"/>
    </row>
    <row r="231" ht="45" customHeight="1">
      <c r="A231" t="s" s="278">
        <f>'IT Accessibility'!$A$24</f>
        <v>560</v>
      </c>
      <c r="B231" t="s" s="53">
        <f>VLOOKUP($A231,'IT Accessibility'!$A$13:$E$37,2,0)&amp;""</f>
        <v>561</v>
      </c>
      <c r="C231" t="s" s="291">
        <f>VLOOKUP($A231,'IT Accessibility'!$A$13:$E$37,3,0)&amp;""</f>
        <v>1191</v>
      </c>
      <c r="D231" t="s" s="279">
        <f>IF(LEFT(VLOOKUP($A231,'IT Accessibility'!$A$13:$E$37,5,0),21)='Auto Responses'!$A$32,'Auto Responses'!$A$33,VLOOKUP($A231,'IT Accessibility'!$A$13:$E$37,4,0))&amp;""</f>
      </c>
      <c r="E231" t="s" s="289">
        <f>VLOOKUP($A231,'IT Accessibility'!$A$13:$E$37,5,0)&amp;""</f>
        <v>1192</v>
      </c>
      <c r="F231" s="299"/>
      <c r="G231" t="s" s="282">
        <f>VLOOKUP($A231,'Questions'!$A$2:$X$333,21,0)&amp;""</f>
        <v>1038</v>
      </c>
      <c r="H231" s="283"/>
      <c r="I231" t="s" s="284">
        <f>VLOOKUP($A231,'Questions'!$A$2:$X$333,23,0)&amp;""</f>
        <v>1064</v>
      </c>
      <c r="J231" s="283"/>
      <c r="K231" t="b" s="290">
        <v>0</v>
      </c>
      <c r="L231" s="300"/>
      <c r="M231" s="118"/>
      <c r="N231" s="118"/>
      <c r="O231" s="28"/>
      <c r="P231" s="29"/>
    </row>
    <row r="232" ht="240" customHeight="1">
      <c r="A232" t="s" s="278">
        <f>'IT Accessibility'!$A$25</f>
        <v>564</v>
      </c>
      <c r="B232" t="s" s="53">
        <f>VLOOKUP($A232,'IT Accessibility'!$A$13:$E$37,2,0)&amp;""</f>
        <v>565</v>
      </c>
      <c r="C232" t="s" s="284">
        <f>VLOOKUP($A232,'IT Accessibility'!$A$13:$E$37,3,0)&amp;""</f>
        <v>1052</v>
      </c>
      <c r="D232" t="s" s="272">
        <f>IF(LEFT(VLOOKUP($A232,'IT Accessibility'!$A$13:$E$37,5,0),21)='Auto Responses'!$A$32,'Auto Responses'!$A$33,VLOOKUP($A232,'IT Accessibility'!$A$13:$E$37,4,0))&amp;""</f>
        <v>566</v>
      </c>
      <c r="E232" t="s" s="289">
        <f>VLOOKUP($A232,'IT Accessibility'!$A$13:$E$37,5,0)&amp;""</f>
        <v>1193</v>
      </c>
      <c r="F232" s="299"/>
      <c r="G232" t="s" s="282">
        <f>VLOOKUP($A232,'Questions'!$A$2:$X$333,21,0)&amp;""</f>
        <v>1047</v>
      </c>
      <c r="H232" s="283"/>
      <c r="I232" t="s" s="284">
        <f>VLOOKUP($A232,'Questions'!$A$2:$X$333,23,0)&amp;""</f>
        <v>1049</v>
      </c>
      <c r="J232" s="283"/>
      <c r="K232" t="b" s="290">
        <v>0</v>
      </c>
      <c r="L232" s="300"/>
      <c r="M232" s="118"/>
      <c r="N232" s="118"/>
      <c r="O232" s="28"/>
      <c r="P232" s="29"/>
    </row>
    <row r="233" ht="28.5" customHeight="1">
      <c r="A233" t="s" s="278">
        <f>'IT Accessibility'!$A$26</f>
        <v>568</v>
      </c>
      <c r="B233" t="s" s="53">
        <f>VLOOKUP($A233,'IT Accessibility'!$A$13:$E$37,2,0)&amp;""</f>
        <v>569</v>
      </c>
      <c r="C233" t="s" s="284">
        <f>VLOOKUP($A233,'IT Accessibility'!$A$13:$E$37,3,0)&amp;""</f>
        <v>1052</v>
      </c>
      <c r="D233" t="s" s="272">
        <f>IF(LEFT(VLOOKUP($A233,'IT Accessibility'!$A$13:$E$37,5,0),21)='Auto Responses'!$A$32,'Auto Responses'!$A$33,VLOOKUP($A233,'IT Accessibility'!$A$13:$E$37,4,0))&amp;""</f>
      </c>
      <c r="E233" t="s" s="289">
        <f>VLOOKUP($A233,'IT Accessibility'!$A$13:$E$37,5,0)&amp;""</f>
      </c>
      <c r="F233" s="299"/>
      <c r="G233" t="s" s="282">
        <f>VLOOKUP($A233,'Questions'!$A$2:$X$333,21,0)&amp;""</f>
        <v>1047</v>
      </c>
      <c r="H233" s="283"/>
      <c r="I233" t="s" s="284">
        <f>VLOOKUP($A233,'Questions'!$A$2:$X$333,23,0)&amp;""</f>
        <v>1049</v>
      </c>
      <c r="J233" s="283"/>
      <c r="K233" t="b" s="290">
        <v>0</v>
      </c>
      <c r="L233" s="300"/>
      <c r="M233" s="118"/>
      <c r="N233" s="118"/>
      <c r="O233" s="28"/>
      <c r="P233" s="29"/>
    </row>
    <row r="234" ht="300" customHeight="1">
      <c r="A234" t="s" s="278">
        <f>'IT Accessibility'!$A$27</f>
        <v>570</v>
      </c>
      <c r="B234" t="s" s="53">
        <f>VLOOKUP($A234,'IT Accessibility'!$A$13:$E$37,2,0)&amp;""</f>
        <v>571</v>
      </c>
      <c r="C234" t="s" s="284">
        <f>VLOOKUP($A234,'IT Accessibility'!$A$13:$E$37,3,0)&amp;""</f>
        <v>1052</v>
      </c>
      <c r="D234" t="s" s="272">
        <f>IF(LEFT(VLOOKUP($A234,'IT Accessibility'!$A$13:$E$37,5,0),21)='Auto Responses'!$A$32,'Auto Responses'!$A$33,VLOOKUP($A234,'IT Accessibility'!$A$13:$E$37,4,0))&amp;""</f>
        <v>572</v>
      </c>
      <c r="E234" t="s" s="289">
        <f>VLOOKUP($A234,'IT Accessibility'!$A$13:$E$37,5,0)&amp;""</f>
      </c>
      <c r="F234" s="299"/>
      <c r="G234" t="s" s="282">
        <f>VLOOKUP($A234,'Questions'!$A$2:$X$333,21,0)&amp;""</f>
        <v>1047</v>
      </c>
      <c r="H234" s="283"/>
      <c r="I234" t="s" s="284">
        <f>VLOOKUP($A234,'Questions'!$A$2:$X$333,23,0)&amp;""</f>
        <v>1049</v>
      </c>
      <c r="J234" s="283"/>
      <c r="K234" t="b" s="290">
        <v>0</v>
      </c>
      <c r="L234" s="300"/>
      <c r="M234" s="118"/>
      <c r="N234" s="118"/>
      <c r="O234" s="28"/>
      <c r="P234" s="29"/>
    </row>
    <row r="235" ht="150" customHeight="1">
      <c r="A235" t="s" s="278">
        <f>'IT Accessibility'!$A$28</f>
        <v>573</v>
      </c>
      <c r="B235" t="s" s="53">
        <f>VLOOKUP($A235,'IT Accessibility'!$A$13:$E$37,2,0)&amp;""</f>
        <v>574</v>
      </c>
      <c r="C235" t="s" s="284">
        <f>VLOOKUP($A235,'IT Accessibility'!$A$13:$E$37,3,0)&amp;""</f>
        <v>1052</v>
      </c>
      <c r="D235" t="s" s="272">
        <f>IF(LEFT(VLOOKUP($A235,'IT Accessibility'!$A$13:$E$37,5,0),21)='Auto Responses'!$A$32,'Auto Responses'!$A$33,VLOOKUP($A235,'IT Accessibility'!$A$13:$E$37,4,0))&amp;""</f>
        <v>575</v>
      </c>
      <c r="E235" t="s" s="289">
        <f>VLOOKUP($A235,'IT Accessibility'!$A$13:$E$37,5,0)&amp;""</f>
        <v>1194</v>
      </c>
      <c r="F235" s="299"/>
      <c r="G235" t="s" s="282">
        <f>VLOOKUP($A235,'Questions'!$A$2:$X$333,21,0)&amp;""</f>
        <v>1047</v>
      </c>
      <c r="H235" s="283"/>
      <c r="I235" t="s" s="284">
        <f>VLOOKUP($A235,'Questions'!$A$2:$X$333,23,0)&amp;""</f>
        <v>1049</v>
      </c>
      <c r="J235" s="283"/>
      <c r="K235" t="b" s="290">
        <v>0</v>
      </c>
      <c r="L235" s="300"/>
      <c r="M235" s="118"/>
      <c r="N235" s="118"/>
      <c r="O235" s="28"/>
      <c r="P235" s="29"/>
    </row>
    <row r="236" ht="165" customHeight="1">
      <c r="A236" t="s" s="278">
        <f>'IT Accessibility'!$A$29</f>
        <v>577</v>
      </c>
      <c r="B236" t="s" s="53">
        <f>VLOOKUP($A236,'IT Accessibility'!$A$13:$E$37,2,0)&amp;""</f>
        <v>578</v>
      </c>
      <c r="C236" t="s" s="284">
        <f>VLOOKUP($A236,'IT Accessibility'!$A$13:$E$37,3,0)&amp;""</f>
        <v>1052</v>
      </c>
      <c r="D236" t="s" s="272">
        <f>IF(LEFT(VLOOKUP($A236,'IT Accessibility'!$A$13:$E$37,5,0),21)='Auto Responses'!$A$32,'Auto Responses'!$A$33,VLOOKUP($A236,'IT Accessibility'!$A$13:$E$37,4,0))&amp;""</f>
      </c>
      <c r="E236" t="s" s="289">
        <f>VLOOKUP($A236,'IT Accessibility'!$A$13:$E$37,5,0)&amp;""</f>
        <v>1195</v>
      </c>
      <c r="F236" s="299"/>
      <c r="G236" t="s" s="282">
        <f>VLOOKUP($A236,'Questions'!$A$2:$X$333,21,0)&amp;""</f>
        <v>1047</v>
      </c>
      <c r="H236" s="283"/>
      <c r="I236" t="s" s="284">
        <f>VLOOKUP($A236,'Questions'!$A$2:$X$333,23,0)&amp;""</f>
        <v>1064</v>
      </c>
      <c r="J236" s="283"/>
      <c r="K236" t="b" s="290">
        <v>0</v>
      </c>
      <c r="L236" s="300"/>
      <c r="M236" s="118"/>
      <c r="N236" s="118"/>
      <c r="O236" s="28"/>
      <c r="P236" s="29"/>
    </row>
    <row r="237" ht="165" customHeight="1">
      <c r="A237" t="s" s="278">
        <f>'IT Accessibility'!$A$30</f>
        <v>580</v>
      </c>
      <c r="B237" t="s" s="53">
        <f>VLOOKUP($A237,'IT Accessibility'!$A$13:$E$37,2,0)&amp;""</f>
        <v>581</v>
      </c>
      <c r="C237" t="s" s="284">
        <f>VLOOKUP($A237,'IT Accessibility'!$A$13:$E$37,3,0)&amp;""</f>
        <v>1052</v>
      </c>
      <c r="D237" t="s" s="272">
        <f>IF(LEFT(VLOOKUP($A237,'IT Accessibility'!$A$13:$E$37,5,0),21)='Auto Responses'!$A$32,'Auto Responses'!$A$33,VLOOKUP($A237,'IT Accessibility'!$A$13:$E$37,4,0))&amp;""</f>
      </c>
      <c r="E237" t="s" s="289">
        <f>VLOOKUP($A237,'IT Accessibility'!$A$13:$E$37,5,0)&amp;""</f>
        <v>1196</v>
      </c>
      <c r="F237" s="299"/>
      <c r="G237" t="s" s="282">
        <f>VLOOKUP($A237,'Questions'!$A$2:$X$333,21,0)&amp;""</f>
        <v>1047</v>
      </c>
      <c r="H237" s="283"/>
      <c r="I237" t="s" s="284">
        <f>VLOOKUP($A237,'Questions'!$A$2:$X$333,23,0)&amp;""</f>
        <v>1064</v>
      </c>
      <c r="J237" s="283"/>
      <c r="K237" t="b" s="290">
        <v>0</v>
      </c>
      <c r="L237" s="300"/>
      <c r="M237" s="118"/>
      <c r="N237" s="118"/>
      <c r="O237" s="28"/>
      <c r="P237" s="29"/>
    </row>
    <row r="238" ht="28.5" customHeight="1">
      <c r="A238" t="s" s="278">
        <f>'IT Accessibility'!$A$31</f>
        <v>583</v>
      </c>
      <c r="B238" t="s" s="53">
        <f>VLOOKUP($A238,'IT Accessibility'!$A$13:$E$37,2,0)&amp;""</f>
        <v>584</v>
      </c>
      <c r="C238" t="s" s="284">
        <f>VLOOKUP($A238,'IT Accessibility'!$A$13:$E$37,3,0)&amp;""</f>
        <v>1052</v>
      </c>
      <c r="D238" t="s" s="272">
        <f>IF(LEFT(VLOOKUP($A238,'IT Accessibility'!$A$13:$E$37,5,0),21)='Auto Responses'!$A$32,'Auto Responses'!$A$33,VLOOKUP($A238,'IT Accessibility'!$A$13:$E$37,4,0))&amp;""</f>
      </c>
      <c r="E238" t="s" s="289">
        <f>VLOOKUP($A238,'IT Accessibility'!$A$13:$E$37,5,0)&amp;""</f>
        <v>1197</v>
      </c>
      <c r="F238" s="299"/>
      <c r="G238" t="s" s="282">
        <f>VLOOKUP($A238,'Questions'!$A$2:$X$333,21,0)&amp;""</f>
        <v>1047</v>
      </c>
      <c r="H238" s="283"/>
      <c r="I238" t="s" s="284">
        <f>VLOOKUP($A238,'Questions'!$A$2:$X$333,23,0)&amp;""</f>
        <v>1064</v>
      </c>
      <c r="J238" s="283"/>
      <c r="K238" t="b" s="290">
        <v>0</v>
      </c>
      <c r="L238" s="300"/>
      <c r="M238" s="118"/>
      <c r="N238" s="118"/>
      <c r="O238" s="28"/>
      <c r="P238" s="29"/>
    </row>
    <row r="239" ht="180" customHeight="1">
      <c r="A239" t="s" s="278">
        <f>'IT Accessibility'!$A$32</f>
        <v>586</v>
      </c>
      <c r="B239" t="s" s="53">
        <f>VLOOKUP($A239,'IT Accessibility'!$A$13:$E$37,2,0)&amp;""</f>
        <v>587</v>
      </c>
      <c r="C239" t="s" s="284">
        <f>VLOOKUP($A239,'IT Accessibility'!$A$13:$E$37,3,0)&amp;""</f>
        <v>1052</v>
      </c>
      <c r="D239" t="s" s="272">
        <f>IF(LEFT(VLOOKUP($A239,'IT Accessibility'!$A$13:$E$37,5,0),21)='Auto Responses'!$A$32,'Auto Responses'!$A$33,VLOOKUP($A239,'IT Accessibility'!$A$13:$E$37,4,0))&amp;""</f>
      </c>
      <c r="E239" t="s" s="289">
        <f>VLOOKUP($A239,'IT Accessibility'!$A$13:$E$37,5,0)&amp;""</f>
        <v>1198</v>
      </c>
      <c r="F239" s="299"/>
      <c r="G239" t="s" s="282">
        <f>VLOOKUP($A239,'Questions'!$A$2:$X$333,21,0)&amp;""</f>
        <v>1047</v>
      </c>
      <c r="H239" s="283"/>
      <c r="I239" t="s" s="284">
        <f>VLOOKUP($A239,'Questions'!$A$2:$X$333,23,0)&amp;""</f>
        <v>1064</v>
      </c>
      <c r="J239" s="283"/>
      <c r="K239" t="b" s="290">
        <v>0</v>
      </c>
      <c r="L239" s="300"/>
      <c r="M239" s="118"/>
      <c r="N239" s="118"/>
      <c r="O239" s="28"/>
      <c r="P239" s="29"/>
    </row>
    <row r="240" ht="150" customHeight="1">
      <c r="A240" t="s" s="278">
        <f>'IT Accessibility'!$A$33</f>
        <v>589</v>
      </c>
      <c r="B240" t="s" s="53">
        <f>VLOOKUP($A240,'IT Accessibility'!$A$13:$E$37,2,0)&amp;""</f>
        <v>590</v>
      </c>
      <c r="C240" t="s" s="284">
        <f>VLOOKUP($A240,'IT Accessibility'!$A$13:$E$37,3,0)&amp;""</f>
        <v>1052</v>
      </c>
      <c r="D240" t="s" s="272">
        <f>IF(LEFT(VLOOKUP($A240,'IT Accessibility'!$A$13:$E$37,5,0),21)='Auto Responses'!$A$32,'Auto Responses'!$A$33,VLOOKUP($A240,'IT Accessibility'!$A$13:$E$37,4,0))&amp;""</f>
      </c>
      <c r="E240" t="s" s="289">
        <f>VLOOKUP($A240,'IT Accessibility'!$A$13:$E$37,5,0)&amp;""</f>
        <v>1199</v>
      </c>
      <c r="F240" s="299"/>
      <c r="G240" t="s" s="282">
        <f>VLOOKUP($A240,'Questions'!$A$2:$X$333,21,0)&amp;""</f>
        <v>1047</v>
      </c>
      <c r="H240" s="283"/>
      <c r="I240" t="s" s="284">
        <f>VLOOKUP($A240,'Questions'!$A$2:$X$333,23,0)&amp;""</f>
        <v>1064</v>
      </c>
      <c r="J240" s="283"/>
      <c r="K240" t="b" s="290">
        <v>0</v>
      </c>
      <c r="L240" s="300"/>
      <c r="M240" s="118"/>
      <c r="N240" s="118"/>
      <c r="O240" s="28"/>
      <c r="P240" s="29"/>
    </row>
    <row r="241" ht="345" customHeight="1">
      <c r="A241" t="s" s="278">
        <f>'IT Accessibility'!$A$34</f>
        <v>592</v>
      </c>
      <c r="B241" t="s" s="53">
        <f>VLOOKUP($A241,'IT Accessibility'!$A$13:$E$37,2,0)&amp;""</f>
        <v>593</v>
      </c>
      <c r="C241" t="s" s="284">
        <f>VLOOKUP($A241,'IT Accessibility'!$A$13:$E$37,3,0)&amp;""</f>
        <v>1052</v>
      </c>
      <c r="D241" t="s" s="272">
        <f>IF(LEFT(VLOOKUP($A241,'IT Accessibility'!$A$13:$E$37,5,0),21)='Auto Responses'!$A$32,'Auto Responses'!$A$33,VLOOKUP($A241,'IT Accessibility'!$A$13:$E$37,4,0))&amp;""</f>
      </c>
      <c r="E241" t="s" s="289">
        <f>VLOOKUP($A241,'IT Accessibility'!$A$13:$E$37,5,0)&amp;""</f>
        <v>1200</v>
      </c>
      <c r="F241" s="299"/>
      <c r="G241" t="s" s="282">
        <f>VLOOKUP($A241,'Questions'!$A$2:$X$333,21,0)&amp;""</f>
        <v>1047</v>
      </c>
      <c r="H241" s="283"/>
      <c r="I241" t="s" s="284">
        <f>VLOOKUP($A241,'Questions'!$A$2:$X$333,23,0)&amp;""</f>
        <v>1064</v>
      </c>
      <c r="J241" s="283"/>
      <c r="K241" t="b" s="290">
        <v>0</v>
      </c>
      <c r="L241" s="300"/>
      <c r="M241" s="118"/>
      <c r="N241" s="118"/>
      <c r="O241" s="28"/>
      <c r="P241" s="29"/>
    </row>
    <row r="242" ht="405" customHeight="1">
      <c r="A242" t="s" s="278">
        <f>'IT Accessibility'!$A$35</f>
        <v>595</v>
      </c>
      <c r="B242" t="s" s="53">
        <f>VLOOKUP($A242,'IT Accessibility'!$A$13:$E$37,2,0)&amp;""</f>
        <v>596</v>
      </c>
      <c r="C242" t="s" s="284">
        <f>VLOOKUP($A242,'IT Accessibility'!$A$13:$E$37,3,0)&amp;""</f>
        <v>1052</v>
      </c>
      <c r="D242" t="s" s="272">
        <f>IF(LEFT(VLOOKUP($A242,'IT Accessibility'!$A$13:$E$37,5,0),21)='Auto Responses'!$A$32,'Auto Responses'!$A$33,VLOOKUP($A242,'IT Accessibility'!$A$13:$E$37,4,0))&amp;""</f>
      </c>
      <c r="E242" t="s" s="289">
        <f>VLOOKUP($A242,'IT Accessibility'!$A$13:$E$37,5,0)&amp;""</f>
        <v>1201</v>
      </c>
      <c r="F242" s="299"/>
      <c r="G242" t="s" s="282">
        <f>VLOOKUP($A242,'Questions'!$A$2:$X$333,21,0)&amp;""</f>
        <v>1047</v>
      </c>
      <c r="H242" s="283"/>
      <c r="I242" t="s" s="284">
        <f>VLOOKUP($A242,'Questions'!$A$2:$X$333,23,0)&amp;""</f>
        <v>1064</v>
      </c>
      <c r="J242" s="283"/>
      <c r="K242" t="b" s="290">
        <v>0</v>
      </c>
      <c r="L242" s="300"/>
      <c r="M242" s="118"/>
      <c r="N242" s="118"/>
      <c r="O242" s="28"/>
      <c r="P242" s="29"/>
    </row>
    <row r="243" ht="28.5" customHeight="1">
      <c r="A243" t="s" s="278">
        <f>'IT Accessibility'!$A$36</f>
        <v>598</v>
      </c>
      <c r="B243" t="s" s="53">
        <f>VLOOKUP($A243,'IT Accessibility'!$A$13:$E$37,2,0)&amp;""</f>
        <v>599</v>
      </c>
      <c r="C243" t="s" s="284">
        <f>VLOOKUP($A243,'IT Accessibility'!$A$13:$E$37,3,0)&amp;""</f>
        <v>1052</v>
      </c>
      <c r="D243" t="s" s="272">
        <f>IF(LEFT(VLOOKUP($A243,'IT Accessibility'!$A$13:$E$37,5,0),21)='Auto Responses'!$A$32,'Auto Responses'!$A$33,VLOOKUP($A243,'IT Accessibility'!$A$13:$E$37,4,0))&amp;""</f>
        <v>600</v>
      </c>
      <c r="E243" t="s" s="289">
        <f>VLOOKUP($A243,'IT Accessibility'!$A$13:$E$37,5,0)&amp;""</f>
        <v>1202</v>
      </c>
      <c r="F243" s="299"/>
      <c r="G243" t="s" s="282">
        <f>VLOOKUP($A243,'Questions'!$A$2:$X$333,21,0)&amp;""</f>
        <v>1047</v>
      </c>
      <c r="H243" s="283"/>
      <c r="I243" t="s" s="284">
        <f>VLOOKUP($A243,'Questions'!$A$2:$X$333,23,0)&amp;""</f>
        <v>1064</v>
      </c>
      <c r="J243" s="283"/>
      <c r="K243" t="b" s="290">
        <v>0</v>
      </c>
      <c r="L243" s="300"/>
      <c r="M243" s="118"/>
      <c r="N243" s="118"/>
      <c r="O243" s="28"/>
      <c r="P243" s="29"/>
    </row>
    <row r="244" ht="255.75" customHeight="1">
      <c r="A244" t="s" s="278">
        <f>'IT Accessibility'!$A$37</f>
        <v>602</v>
      </c>
      <c r="B244" t="s" s="53">
        <f>VLOOKUP($A244,'IT Accessibility'!$A$13:$E$37,2,0)&amp;""</f>
        <v>603</v>
      </c>
      <c r="C244" t="s" s="284">
        <f>VLOOKUP($A244,'IT Accessibility'!$A$13:$E$37,3,0)&amp;""</f>
        <v>1052</v>
      </c>
      <c r="D244" t="s" s="272">
        <f>IF(LEFT(VLOOKUP($A244,'IT Accessibility'!$A$13:$E$37,5,0),21)='Auto Responses'!$A$32,'Auto Responses'!$A$33,VLOOKUP($A244,'IT Accessibility'!$A$13:$E$37,4,0))&amp;""</f>
      </c>
      <c r="E244" t="s" s="289">
        <f>VLOOKUP($A244,'IT Accessibility'!$A$13:$E$37,5,0)&amp;""</f>
      </c>
      <c r="F244" s="299"/>
      <c r="G244" t="s" s="282">
        <f>VLOOKUP($A244,'Questions'!$A$2:$X$333,21,0)&amp;""</f>
        <v>1052</v>
      </c>
      <c r="H244" s="283"/>
      <c r="I244" t="s" s="284">
        <f>VLOOKUP($A244,'Questions'!$A$2:$X$333,23,0)&amp;""</f>
        <v>1064</v>
      </c>
      <c r="J244" s="283"/>
      <c r="K244" t="b" s="298">
        <v>0</v>
      </c>
      <c r="L244" s="300"/>
      <c r="M244" s="118"/>
      <c r="N244" s="118"/>
      <c r="O244" s="28"/>
      <c r="P244" s="29"/>
    </row>
    <row r="245" ht="18" customHeight="1">
      <c r="A245" t="s" s="30">
        <f>VLOOKUP(LEFT($A246,4),'Auto Responses'!$N$4:$O$38,2,0)&amp;""</f>
        <v>606</v>
      </c>
      <c r="B245" s="31"/>
      <c r="C245" s="51"/>
      <c r="D245" s="51"/>
      <c r="E245" s="292"/>
      <c r="F245" t="s" s="287">
        <v>1036</v>
      </c>
      <c r="G245" t="s" s="288">
        <v>1031</v>
      </c>
      <c r="H245" t="s" s="288">
        <v>1032</v>
      </c>
      <c r="I245" t="s" s="288">
        <v>1033</v>
      </c>
      <c r="J245" t="s" s="288">
        <v>1034</v>
      </c>
      <c r="K245" s="275"/>
      <c r="L245" s="254"/>
      <c r="M245" s="118"/>
      <c r="N245" s="118"/>
      <c r="O245" s="28"/>
      <c r="P245" s="29"/>
    </row>
    <row r="246" ht="15" customHeight="1">
      <c r="A246" t="s" s="278">
        <f>'Case-Specific'!$A$23</f>
        <v>607</v>
      </c>
      <c r="B246" t="s" s="53">
        <f>VLOOKUP($A246,'Case-Specific'!$A$13:$E$85,2,0)&amp;""</f>
        <v>608</v>
      </c>
      <c r="C246" t="s" s="284">
        <f>VLOOKUP($A246,'Case-Specific'!$A$13:$E$85,3,0)&amp;""</f>
      </c>
      <c r="D246" t="s" s="272">
        <f>IF(LEFT(VLOOKUP($A246,'Case-Specific'!$A$13:$E$85,5,0),21)='Auto Responses'!$A$32,'Auto Responses'!$A$33,VLOOKUP($A246,'Case-Specific'!$A$13:$E$85,4,0))&amp;""</f>
        <v>1168</v>
      </c>
      <c r="E246" t="s" s="289">
        <f>VLOOKUP($A246,'Case-Specific'!$A$13:$E$85,5,0)&amp;""</f>
        <v>1203</v>
      </c>
      <c r="F246" s="299"/>
      <c r="G246" t="s" s="282">
        <f>VLOOKUP($A246,'Questions'!$A$2:$X$333,21,0)&amp;""</f>
        <v>1052</v>
      </c>
      <c r="H246" s="283"/>
      <c r="I246" t="s" s="284">
        <f>VLOOKUP($A246,'Questions'!$A$2:$X$333,23,0)&amp;""</f>
        <v>1049</v>
      </c>
      <c r="J246" s="283"/>
      <c r="K246" t="b" s="290">
        <v>0</v>
      </c>
      <c r="L246" s="300"/>
      <c r="M246" s="118"/>
      <c r="N246" s="118"/>
      <c r="O246" s="28"/>
      <c r="P246" s="29"/>
    </row>
    <row r="247" ht="28.5" customHeight="1">
      <c r="A247" t="s" s="278">
        <f>'Case-Specific'!$A$24</f>
        <v>610</v>
      </c>
      <c r="B247" t="s" s="53">
        <f>VLOOKUP($A247,'Case-Specific'!$A$13:$E$85,2,0)&amp;""</f>
        <v>611</v>
      </c>
      <c r="C247" t="s" s="284">
        <f>VLOOKUP($A247,'Case-Specific'!$A$13:$E$85,3,0)&amp;""</f>
      </c>
      <c r="D247" t="s" s="272">
        <f>IF(LEFT(VLOOKUP($A247,'Case-Specific'!$A$13:$E$85,5,0),21)='Auto Responses'!$A$32,'Auto Responses'!$A$33,VLOOKUP($A247,'Case-Specific'!$A$13:$E$85,4,0))&amp;""</f>
        <v>1168</v>
      </c>
      <c r="E247" t="s" s="289">
        <f>VLOOKUP($A247,'Case-Specific'!$A$13:$E$85,5,0)&amp;""</f>
        <v>1203</v>
      </c>
      <c r="F247" s="299"/>
      <c r="G247" t="s" s="282">
        <f>VLOOKUP($A247,'Questions'!$A$2:$X$333,21,0)&amp;""</f>
        <v>1047</v>
      </c>
      <c r="H247" s="283"/>
      <c r="I247" t="s" s="284">
        <f>VLOOKUP($A247,'Questions'!$A$2:$X$333,23,0)&amp;""</f>
        <v>1049</v>
      </c>
      <c r="J247" s="283"/>
      <c r="K247" t="b" s="290">
        <v>0</v>
      </c>
      <c r="L247" s="300"/>
      <c r="M247" s="118"/>
      <c r="N247" s="118"/>
      <c r="O247" s="28"/>
      <c r="P247" s="29"/>
    </row>
    <row r="248" ht="15" customHeight="1">
      <c r="A248" t="s" s="278">
        <f>'Case-Specific'!$A$25</f>
        <v>612</v>
      </c>
      <c r="B248" t="s" s="53">
        <f>VLOOKUP($A248,'Case-Specific'!$A$13:$E$85,2,0)&amp;""</f>
        <v>613</v>
      </c>
      <c r="C248" t="s" s="284">
        <f>VLOOKUP($A248,'Case-Specific'!$A$13:$E$85,3,0)&amp;""</f>
      </c>
      <c r="D248" t="s" s="272">
        <f>IF(LEFT(VLOOKUP($A248,'Case-Specific'!$A$13:$E$85,5,0),21)='Auto Responses'!$A$32,'Auto Responses'!$A$33,VLOOKUP($A248,'Case-Specific'!$A$13:$E$85,4,0))&amp;""</f>
        <v>1168</v>
      </c>
      <c r="E248" t="s" s="289">
        <f>VLOOKUP($A248,'Case-Specific'!$A$13:$E$85,5,0)&amp;""</f>
        <v>1203</v>
      </c>
      <c r="F248" s="299"/>
      <c r="G248" t="s" s="282">
        <f>VLOOKUP($A248,'Questions'!$A$2:$X$333,21,0)&amp;""</f>
        <v>1047</v>
      </c>
      <c r="H248" s="283"/>
      <c r="I248" t="s" s="284">
        <f>VLOOKUP($A248,'Questions'!$A$2:$X$333,23,0)&amp;""</f>
        <v>1049</v>
      </c>
      <c r="J248" s="283"/>
      <c r="K248" t="b" s="290">
        <v>0</v>
      </c>
      <c r="L248" s="300"/>
      <c r="M248" s="118"/>
      <c r="N248" s="118"/>
      <c r="O248" s="28"/>
      <c r="P248" s="29"/>
    </row>
    <row r="249" ht="15" customHeight="1">
      <c r="A249" t="s" s="278">
        <f>'Case-Specific'!A25</f>
        <v>612</v>
      </c>
      <c r="B249" t="s" s="53">
        <f>VLOOKUP($A249,'Case-Specific'!$A$13:$E$85,2,0)&amp;""</f>
        <v>613</v>
      </c>
      <c r="C249" t="s" s="284">
        <f>VLOOKUP($A249,'Case-Specific'!$A$13:$E$85,3,0)&amp;""</f>
      </c>
      <c r="D249" t="s" s="272">
        <f>IF(LEFT(VLOOKUP($A249,'Case-Specific'!$A$13:$E$85,5,0),21)='Auto Responses'!$A$32,'Auto Responses'!$A$33,VLOOKUP($A249,'Case-Specific'!$A$13:$E$85,4,0))&amp;""</f>
        <v>1168</v>
      </c>
      <c r="E249" t="s" s="289">
        <f>VLOOKUP($A249,'Case-Specific'!$A$13:$E$85,5,0)&amp;""</f>
        <v>1203</v>
      </c>
      <c r="F249" s="299"/>
      <c r="G249" t="s" s="282">
        <f>VLOOKUP($A249,'Questions'!$A$2:$X$333,21,0)&amp;""</f>
        <v>1047</v>
      </c>
      <c r="H249" s="283"/>
      <c r="I249" t="s" s="284">
        <f>VLOOKUP($A249,'Questions'!$A$2:$X$333,23,0)&amp;""</f>
        <v>1049</v>
      </c>
      <c r="J249" s="283"/>
      <c r="K249" t="b" s="290">
        <v>0</v>
      </c>
      <c r="L249" s="300"/>
      <c r="M249" s="118"/>
      <c r="N249" s="118"/>
      <c r="O249" s="28"/>
      <c r="P249" s="29"/>
    </row>
    <row r="250" ht="15" customHeight="1">
      <c r="A250" t="s" s="278">
        <f>'Case-Specific'!A26</f>
        <v>614</v>
      </c>
      <c r="B250" t="s" s="53">
        <f>VLOOKUP($A250,'Case-Specific'!$A$13:$E$85,2,0)&amp;""</f>
        <v>615</v>
      </c>
      <c r="C250" t="s" s="284">
        <f>VLOOKUP($A250,'Case-Specific'!$A$13:$E$85,3,0)&amp;""</f>
      </c>
      <c r="D250" t="s" s="272">
        <f>IF(LEFT(VLOOKUP($A250,'Case-Specific'!$A$13:$E$85,5,0),21)='Auto Responses'!$A$32,'Auto Responses'!$A$33,VLOOKUP($A250,'Case-Specific'!$A$13:$E$85,4,0))&amp;""</f>
        <v>1168</v>
      </c>
      <c r="E250" t="s" s="289">
        <f>VLOOKUP($A250,'Case-Specific'!$A$13:$E$85,5,0)&amp;""</f>
        <v>1203</v>
      </c>
      <c r="F250" s="299"/>
      <c r="G250" t="s" s="282">
        <f>VLOOKUP($A250,'Questions'!$A$2:$X$333,21,0)&amp;""</f>
        <v>1047</v>
      </c>
      <c r="H250" s="283"/>
      <c r="I250" t="s" s="284">
        <f>VLOOKUP($A250,'Questions'!$A$2:$X$333,23,0)&amp;""</f>
        <v>1049</v>
      </c>
      <c r="J250" s="283"/>
      <c r="K250" t="b" s="290">
        <v>0</v>
      </c>
      <c r="L250" s="300"/>
      <c r="M250" s="118"/>
      <c r="N250" s="118"/>
      <c r="O250" s="28"/>
      <c r="P250" s="29"/>
    </row>
    <row r="251" ht="15" customHeight="1">
      <c r="A251" t="s" s="278">
        <f>'Case-Specific'!A27</f>
        <v>616</v>
      </c>
      <c r="B251" t="s" s="53">
        <f>VLOOKUP($A251,'Case-Specific'!$A$13:$E$85,2,0)&amp;""</f>
        <v>617</v>
      </c>
      <c r="C251" t="s" s="284">
        <f>VLOOKUP($A251,'Case-Specific'!$A$13:$E$85,3,0)&amp;""</f>
      </c>
      <c r="D251" t="s" s="272">
        <f>IF(LEFT(VLOOKUP($A251,'Case-Specific'!$A$13:$E$85,5,0),21)='Auto Responses'!$A$32,'Auto Responses'!$A$33,VLOOKUP($A251,'Case-Specific'!$A$13:$E$85,4,0))&amp;""</f>
        <v>1168</v>
      </c>
      <c r="E251" t="s" s="289">
        <f>VLOOKUP($A251,'Case-Specific'!$A$13:$E$85,5,0)&amp;""</f>
        <v>1203</v>
      </c>
      <c r="F251" s="299"/>
      <c r="G251" t="s" s="282">
        <f>VLOOKUP($A251,'Questions'!$A$2:$X$333,21,0)&amp;""</f>
        <v>1052</v>
      </c>
      <c r="H251" s="283"/>
      <c r="I251" t="s" s="284">
        <f>VLOOKUP($A251,'Questions'!$A$2:$X$333,23,0)&amp;""</f>
        <v>1064</v>
      </c>
      <c r="J251" s="283"/>
      <c r="K251" t="b" s="290">
        <v>0</v>
      </c>
      <c r="L251" s="300"/>
      <c r="M251" s="118"/>
      <c r="N251" s="118"/>
      <c r="O251" s="28"/>
      <c r="P251" s="29"/>
    </row>
    <row r="252" ht="28.5" customHeight="1">
      <c r="A252" t="s" s="278">
        <f>'Case-Specific'!A28</f>
        <v>618</v>
      </c>
      <c r="B252" t="s" s="53">
        <f>VLOOKUP($A252,'Case-Specific'!$A$13:$E$85,2,0)&amp;""</f>
        <v>619</v>
      </c>
      <c r="C252" t="s" s="284">
        <f>VLOOKUP($A252,'Case-Specific'!$A$13:$E$85,3,0)&amp;""</f>
      </c>
      <c r="D252" t="s" s="272">
        <f>IF(LEFT(VLOOKUP($A252,'Case-Specific'!$A$13:$E$85,5,0),21)='Auto Responses'!$A$32,'Auto Responses'!$A$33,VLOOKUP($A252,'Case-Specific'!$A$13:$E$85,4,0))&amp;""</f>
        <v>1168</v>
      </c>
      <c r="E252" t="s" s="289">
        <f>VLOOKUP($A252,'Case-Specific'!$A$13:$E$85,5,0)&amp;""</f>
        <v>1203</v>
      </c>
      <c r="F252" s="299"/>
      <c r="G252" t="s" s="282">
        <f>VLOOKUP($A252,'Questions'!$A$2:$X$333,21,0)&amp;""</f>
        <v>1052</v>
      </c>
      <c r="H252" s="283"/>
      <c r="I252" t="s" s="284">
        <f>VLOOKUP($A252,'Questions'!$A$2:$X$333,23,0)&amp;""</f>
        <v>1064</v>
      </c>
      <c r="J252" s="283"/>
      <c r="K252" t="b" s="290">
        <v>0</v>
      </c>
      <c r="L252" s="300"/>
      <c r="M252" s="118"/>
      <c r="N252" s="118"/>
      <c r="O252" s="28"/>
      <c r="P252" s="29"/>
    </row>
    <row r="253" ht="28.5" customHeight="1">
      <c r="A253" t="s" s="278">
        <f>'Case-Specific'!A29</f>
        <v>620</v>
      </c>
      <c r="B253" t="s" s="53">
        <f>VLOOKUP($A253,'Case-Specific'!$A$13:$E$85,2,0)&amp;""</f>
        <v>621</v>
      </c>
      <c r="C253" t="s" s="284">
        <f>VLOOKUP($A253,'Case-Specific'!$A$13:$E$85,3,0)&amp;""</f>
      </c>
      <c r="D253" t="s" s="272">
        <f>IF(LEFT(VLOOKUP($A253,'Case-Specific'!$A$13:$E$85,5,0),21)='Auto Responses'!$A$32,'Auto Responses'!$A$33,VLOOKUP($A253,'Case-Specific'!$A$13:$E$85,4,0))&amp;""</f>
        <v>1168</v>
      </c>
      <c r="E253" t="s" s="289">
        <f>VLOOKUP($A253,'Case-Specific'!$A$13:$E$85,5,0)&amp;""</f>
        <v>1203</v>
      </c>
      <c r="F253" s="299"/>
      <c r="G253" t="s" s="282">
        <f>VLOOKUP($A253,'Questions'!$A$2:$X$333,21,0)&amp;""</f>
        <v>1052</v>
      </c>
      <c r="H253" s="283"/>
      <c r="I253" t="s" s="284">
        <f>VLOOKUP($A253,'Questions'!$A$2:$X$333,23,0)&amp;""</f>
        <v>1064</v>
      </c>
      <c r="J253" s="283"/>
      <c r="K253" t="b" s="290">
        <v>0</v>
      </c>
      <c r="L253" s="300"/>
      <c r="M253" s="118"/>
      <c r="N253" s="118"/>
      <c r="O253" s="28"/>
      <c r="P253" s="29"/>
    </row>
    <row r="254" ht="15" customHeight="1">
      <c r="A254" t="s" s="278">
        <f>'Case-Specific'!A30</f>
        <v>622</v>
      </c>
      <c r="B254" t="s" s="53">
        <f>VLOOKUP($A254,'Case-Specific'!$A$13:$E$85,2,0)&amp;""</f>
        <v>623</v>
      </c>
      <c r="C254" t="s" s="284">
        <f>VLOOKUP($A254,'Case-Specific'!$A$13:$E$85,3,0)&amp;""</f>
      </c>
      <c r="D254" t="s" s="272">
        <f>IF(LEFT(VLOOKUP($A254,'Case-Specific'!$A$13:$E$85,5,0),21)='Auto Responses'!$A$32,'Auto Responses'!$A$33,VLOOKUP($A254,'Case-Specific'!$A$13:$E$85,4,0))&amp;""</f>
        <v>1168</v>
      </c>
      <c r="E254" t="s" s="289">
        <f>VLOOKUP($A254,'Case-Specific'!$A$13:$E$85,5,0)&amp;""</f>
        <v>1203</v>
      </c>
      <c r="F254" s="299"/>
      <c r="G254" t="s" s="282">
        <f>VLOOKUP($A254,'Questions'!$A$2:$X$333,21,0)&amp;""</f>
        <v>1052</v>
      </c>
      <c r="H254" s="283"/>
      <c r="I254" t="s" s="284">
        <f>VLOOKUP($A254,'Questions'!$A$2:$X$333,23,0)&amp;""</f>
        <v>1064</v>
      </c>
      <c r="J254" s="283"/>
      <c r="K254" t="b" s="290">
        <v>0</v>
      </c>
      <c r="L254" s="300"/>
      <c r="M254" s="118"/>
      <c r="N254" s="118"/>
      <c r="O254" s="28"/>
      <c r="P254" s="29"/>
    </row>
    <row r="255" ht="28.5" customHeight="1">
      <c r="A255" t="s" s="278">
        <f>'Case-Specific'!A31</f>
        <v>624</v>
      </c>
      <c r="B255" t="s" s="53">
        <f>VLOOKUP($A255,'Case-Specific'!$A$13:$E$85,2,0)&amp;""</f>
        <v>625</v>
      </c>
      <c r="C255" t="s" s="284">
        <f>VLOOKUP($A255,'Case-Specific'!$A$13:$E$85,3,0)&amp;""</f>
      </c>
      <c r="D255" t="s" s="272">
        <f>IF(LEFT(VLOOKUP($A255,'Case-Specific'!$A$13:$E$85,5,0),21)='Auto Responses'!$A$32,'Auto Responses'!$A$33,VLOOKUP($A255,'Case-Specific'!$A$13:$E$85,4,0))&amp;""</f>
        <v>1168</v>
      </c>
      <c r="E255" t="s" s="289">
        <f>VLOOKUP($A255,'Case-Specific'!$A$13:$E$85,5,0)&amp;""</f>
        <v>1203</v>
      </c>
      <c r="F255" s="299"/>
      <c r="G255" t="s" s="282">
        <f>VLOOKUP($A255,'Questions'!$A$2:$X$333,21,0)&amp;""</f>
        <v>1052</v>
      </c>
      <c r="H255" s="283"/>
      <c r="I255" t="s" s="284">
        <f>VLOOKUP($A255,'Questions'!$A$2:$X$333,23,0)&amp;""</f>
        <v>1064</v>
      </c>
      <c r="J255" s="283"/>
      <c r="K255" t="b" s="290">
        <v>0</v>
      </c>
      <c r="L255" s="300"/>
      <c r="M255" s="118"/>
      <c r="N255" s="118"/>
      <c r="O255" s="28"/>
      <c r="P255" s="29"/>
    </row>
    <row r="256" ht="18" customHeight="1">
      <c r="A256" t="s" s="30">
        <f>VLOOKUP(LEFT($A257,4),'Auto Responses'!$N$4:$O$38,2,0)&amp;""</f>
        <v>626</v>
      </c>
      <c r="B256" s="31"/>
      <c r="C256" s="51"/>
      <c r="D256" s="51"/>
      <c r="E256" s="292"/>
      <c r="F256" t="s" s="287">
        <v>1036</v>
      </c>
      <c r="G256" t="s" s="288">
        <v>1031</v>
      </c>
      <c r="H256" t="s" s="288">
        <v>1032</v>
      </c>
      <c r="I256" t="s" s="288">
        <v>1033</v>
      </c>
      <c r="J256" t="s" s="288">
        <v>1034</v>
      </c>
      <c r="K256" s="51"/>
      <c r="L256" s="254"/>
      <c r="M256" s="118"/>
      <c r="N256" s="118"/>
      <c r="O256" s="28"/>
      <c r="P256" s="29"/>
    </row>
    <row r="257" ht="90" customHeight="1">
      <c r="A257" t="s" s="278">
        <f>'Case-Specific'!A33</f>
        <v>627</v>
      </c>
      <c r="B257" t="s" s="53">
        <f>VLOOKUP($A257,'Case-Specific'!$A$13:$E$85,2,0)&amp;""</f>
        <v>628</v>
      </c>
      <c r="C257" t="s" s="284">
        <f>VLOOKUP($A257,'Case-Specific'!$A$13:$E$85,3,0)&amp;""</f>
      </c>
      <c r="D257" t="s" s="272">
        <f>IF(LEFT(VLOOKUP($A257,'Case-Specific'!$A$13:$E$85,5,0),21)='Auto Responses'!$A$32,'Auto Responses'!$A$33,VLOOKUP($A257,'Case-Specific'!$A$13:$E$85,4,0))&amp;""</f>
        <v>1168</v>
      </c>
      <c r="E257" t="s" s="289">
        <f>VLOOKUP($A257,'Case-Specific'!$A$13:$E$85,5,0)&amp;""</f>
        <v>1204</v>
      </c>
      <c r="F257" s="299"/>
      <c r="G257" t="s" s="282">
        <f>VLOOKUP($A257,'Questions'!$A$2:$X$333,21,0)&amp;""</f>
        <v>1047</v>
      </c>
      <c r="H257" s="283"/>
      <c r="I257" t="s" s="284">
        <f>VLOOKUP($A257,'Questions'!$A$2:$X$333,23,0)&amp;""</f>
        <v>1049</v>
      </c>
      <c r="J257" s="283"/>
      <c r="K257" t="b" s="290">
        <v>0</v>
      </c>
      <c r="L257" s="300"/>
      <c r="M257" s="118"/>
      <c r="N257" s="118"/>
      <c r="O257" s="28"/>
      <c r="P257" s="29"/>
    </row>
    <row r="258" ht="90" customHeight="1">
      <c r="A258" t="s" s="278">
        <f>'Case-Specific'!A34</f>
        <v>630</v>
      </c>
      <c r="B258" t="s" s="53">
        <f>VLOOKUP($A258,'Case-Specific'!$A$13:$E$85,2,0)&amp;""</f>
        <v>631</v>
      </c>
      <c r="C258" t="s" s="284">
        <f>VLOOKUP($A258,'Case-Specific'!$A$13:$E$85,3,0)&amp;""</f>
      </c>
      <c r="D258" t="s" s="272">
        <f>IF(LEFT(VLOOKUP($A258,'Case-Specific'!$A$13:$E$85,5,0),21)='Auto Responses'!$A$32,'Auto Responses'!$A$33,VLOOKUP($A258,'Case-Specific'!$A$13:$E$85,4,0))&amp;""</f>
        <v>1168</v>
      </c>
      <c r="E258" t="s" s="289">
        <f>VLOOKUP($A258,'Case-Specific'!$A$13:$E$85,5,0)&amp;""</f>
        <v>1204</v>
      </c>
      <c r="F258" s="299"/>
      <c r="G258" t="s" s="282">
        <f>VLOOKUP($A258,'Questions'!$A$2:$X$333,21,0)&amp;""</f>
        <v>1047</v>
      </c>
      <c r="H258" s="283"/>
      <c r="I258" t="s" s="284">
        <f>VLOOKUP($A258,'Questions'!$A$2:$X$333,23,0)&amp;""</f>
        <v>1049</v>
      </c>
      <c r="J258" s="283"/>
      <c r="K258" t="b" s="290">
        <v>0</v>
      </c>
      <c r="L258" s="300"/>
      <c r="M258" s="118"/>
      <c r="N258" s="118"/>
      <c r="O258" s="28"/>
      <c r="P258" s="29"/>
    </row>
    <row r="259" ht="90" customHeight="1">
      <c r="A259" t="s" s="278">
        <f>'Case-Specific'!A35</f>
        <v>632</v>
      </c>
      <c r="B259" t="s" s="53">
        <f>VLOOKUP($A259,'Case-Specific'!$A$13:$E$85,2,0)&amp;""</f>
        <v>633</v>
      </c>
      <c r="C259" t="s" s="284">
        <f>VLOOKUP($A259,'Case-Specific'!$A$13:$E$85,3,0)&amp;""</f>
      </c>
      <c r="D259" t="s" s="272">
        <f>IF(LEFT(VLOOKUP($A259,'Case-Specific'!$A$13:$E$85,5,0),21)='Auto Responses'!$A$32,'Auto Responses'!$A$33,VLOOKUP($A259,'Case-Specific'!$A$13:$E$85,4,0))&amp;""</f>
        <v>1168</v>
      </c>
      <c r="E259" t="s" s="289">
        <f>VLOOKUP($A259,'Case-Specific'!$A$13:$E$85,5,0)&amp;""</f>
        <v>1204</v>
      </c>
      <c r="F259" s="299"/>
      <c r="G259" t="s" s="282">
        <f>VLOOKUP($A259,'Questions'!$A$2:$X$333,21,0)&amp;""</f>
        <v>1047</v>
      </c>
      <c r="H259" s="283"/>
      <c r="I259" t="s" s="284">
        <f>VLOOKUP($A259,'Questions'!$A$2:$X$333,23,0)&amp;""</f>
        <v>1049</v>
      </c>
      <c r="J259" s="283"/>
      <c r="K259" t="b" s="290">
        <v>0</v>
      </c>
      <c r="L259" s="300"/>
      <c r="M259" s="118"/>
      <c r="N259" s="118"/>
      <c r="O259" s="28"/>
      <c r="P259" s="29"/>
    </row>
    <row r="260" ht="90" customHeight="1">
      <c r="A260" t="s" s="278">
        <f>'Case-Specific'!A36</f>
        <v>634</v>
      </c>
      <c r="B260" t="s" s="53">
        <f>VLOOKUP($A260,'Case-Specific'!$A$13:$E$85,2,0)&amp;""</f>
        <v>635</v>
      </c>
      <c r="C260" t="s" s="284">
        <f>VLOOKUP($A260,'Case-Specific'!$A$13:$E$85,3,0)&amp;""</f>
      </c>
      <c r="D260" t="s" s="272">
        <f>IF(LEFT(VLOOKUP($A260,'Case-Specific'!$A$13:$E$85,5,0),21)='Auto Responses'!$A$32,'Auto Responses'!$A$33,VLOOKUP($A260,'Case-Specific'!$A$13:$E$85,4,0))&amp;""</f>
        <v>1168</v>
      </c>
      <c r="E260" t="s" s="289">
        <f>VLOOKUP($A260,'Case-Specific'!$A$13:$E$85,5,0)&amp;""</f>
        <v>1204</v>
      </c>
      <c r="F260" s="299"/>
      <c r="G260" t="s" s="282">
        <f>VLOOKUP($A260,'Questions'!$A$2:$X$333,21,0)&amp;""</f>
        <v>1047</v>
      </c>
      <c r="H260" s="283"/>
      <c r="I260" t="s" s="284">
        <f>VLOOKUP($A260,'Questions'!$A$2:$X$333,23,0)&amp;""</f>
        <v>1049</v>
      </c>
      <c r="J260" s="283"/>
      <c r="K260" t="b" s="290">
        <v>0</v>
      </c>
      <c r="L260" s="300"/>
      <c r="M260" s="118"/>
      <c r="N260" s="118"/>
      <c r="O260" s="28"/>
      <c r="P260" s="29"/>
    </row>
    <row r="261" ht="90" customHeight="1">
      <c r="A261" t="s" s="278">
        <f>'Case-Specific'!A37</f>
        <v>636</v>
      </c>
      <c r="B261" t="s" s="53">
        <f>VLOOKUP($A261,'Case-Specific'!$A$13:$E$85,2,0)&amp;""</f>
        <v>637</v>
      </c>
      <c r="C261" t="s" s="284">
        <f>VLOOKUP($A261,'Case-Specific'!$A$13:$E$85,3,0)&amp;""</f>
      </c>
      <c r="D261" t="s" s="272">
        <f>IF(LEFT(VLOOKUP($A261,'Case-Specific'!$A$13:$E$85,5,0),21)='Auto Responses'!$A$32,'Auto Responses'!$A$33,VLOOKUP($A261,'Case-Specific'!$A$13:$E$85,4,0))&amp;""</f>
        <v>1168</v>
      </c>
      <c r="E261" t="s" s="289">
        <f>VLOOKUP($A261,'Case-Specific'!$A$13:$E$85,5,0)&amp;""</f>
        <v>1204</v>
      </c>
      <c r="F261" s="299"/>
      <c r="G261" t="s" s="282">
        <f>VLOOKUP($A261,'Questions'!$A$2:$X$333,21,0)&amp;""</f>
        <v>1047</v>
      </c>
      <c r="H261" s="283"/>
      <c r="I261" t="s" s="284">
        <f>VLOOKUP($A261,'Questions'!$A$2:$X$333,23,0)&amp;""</f>
        <v>1064</v>
      </c>
      <c r="J261" s="283"/>
      <c r="K261" t="b" s="290">
        <v>0</v>
      </c>
      <c r="L261" s="300"/>
      <c r="M261" s="118"/>
      <c r="N261" s="118"/>
      <c r="O261" s="28"/>
      <c r="P261" s="29"/>
    </row>
    <row r="262" ht="90" customHeight="1">
      <c r="A262" t="s" s="278">
        <f>'Case-Specific'!A38</f>
        <v>638</v>
      </c>
      <c r="B262" t="s" s="53">
        <f>VLOOKUP($A262,'Case-Specific'!$A$13:$E$85,2,0)&amp;""</f>
        <v>639</v>
      </c>
      <c r="C262" t="s" s="284">
        <f>VLOOKUP($A262,'Case-Specific'!$A$13:$E$85,3,0)&amp;""</f>
      </c>
      <c r="D262" t="s" s="272">
        <f>IF(LEFT(VLOOKUP($A262,'Case-Specific'!$A$13:$E$85,5,0),21)='Auto Responses'!$A$32,'Auto Responses'!$A$33,VLOOKUP($A262,'Case-Specific'!$A$13:$E$85,4,0))&amp;""</f>
        <v>1168</v>
      </c>
      <c r="E262" t="s" s="289">
        <f>VLOOKUP($A262,'Case-Specific'!$A$13:$E$85,5,0)&amp;""</f>
        <v>1204</v>
      </c>
      <c r="F262" s="299"/>
      <c r="G262" t="s" s="282">
        <f>VLOOKUP($A262,'Questions'!$A$2:$X$333,21,0)&amp;""</f>
        <v>1047</v>
      </c>
      <c r="H262" s="283"/>
      <c r="I262" t="s" s="284">
        <f>VLOOKUP($A262,'Questions'!$A$2:$X$333,23,0)&amp;""</f>
        <v>1064</v>
      </c>
      <c r="J262" s="283"/>
      <c r="K262" t="b" s="290">
        <v>0</v>
      </c>
      <c r="L262" s="300"/>
      <c r="M262" s="118"/>
      <c r="N262" s="118"/>
      <c r="O262" s="28"/>
      <c r="P262" s="29"/>
    </row>
    <row r="263" ht="90" customHeight="1">
      <c r="A263" t="s" s="278">
        <f>'Case-Specific'!A39</f>
        <v>640</v>
      </c>
      <c r="B263" t="s" s="53">
        <f>VLOOKUP($A263,'Case-Specific'!$A$13:$E$85,2,0)&amp;""</f>
        <v>641</v>
      </c>
      <c r="C263" t="s" s="284">
        <f>VLOOKUP($A263,'Case-Specific'!$A$13:$E$85,3,0)&amp;""</f>
      </c>
      <c r="D263" t="s" s="272">
        <f>IF(LEFT(VLOOKUP($A263,'Case-Specific'!$A$13:$E$85,5,0),21)='Auto Responses'!$A$32,'Auto Responses'!$A$33,VLOOKUP($A263,'Case-Specific'!$A$13:$E$85,4,0))&amp;""</f>
        <v>1168</v>
      </c>
      <c r="E263" t="s" s="289">
        <f>VLOOKUP($A263,'Case-Specific'!$A$13:$E$85,5,0)&amp;""</f>
        <v>1204</v>
      </c>
      <c r="F263" s="299"/>
      <c r="G263" t="s" s="282">
        <f>VLOOKUP($A263,'Questions'!$A$2:$X$333,21,0)&amp;""</f>
        <v>1047</v>
      </c>
      <c r="H263" s="283"/>
      <c r="I263" t="s" s="284">
        <f>VLOOKUP($A263,'Questions'!$A$2:$X$333,23,0)&amp;""</f>
        <v>1064</v>
      </c>
      <c r="J263" s="283"/>
      <c r="K263" t="b" s="290">
        <v>0</v>
      </c>
      <c r="L263" s="300"/>
      <c r="M263" s="118"/>
      <c r="N263" s="118"/>
      <c r="O263" s="28"/>
      <c r="P263" s="29"/>
    </row>
    <row r="264" ht="90" customHeight="1">
      <c r="A264" t="s" s="278">
        <f>'Case-Specific'!A40</f>
        <v>642</v>
      </c>
      <c r="B264" t="s" s="53">
        <f>VLOOKUP($A264,'Case-Specific'!$A$13:$E$85,2,0)&amp;""</f>
        <v>643</v>
      </c>
      <c r="C264" t="s" s="284">
        <f>VLOOKUP($A264,'Case-Specific'!$A$13:$E$85,3,0)&amp;""</f>
      </c>
      <c r="D264" t="s" s="272">
        <f>IF(LEFT(VLOOKUP($A264,'Case-Specific'!$A$13:$E$85,5,0),21)='Auto Responses'!$A$32,'Auto Responses'!$A$33,VLOOKUP($A264,'Case-Specific'!$A$13:$E$85,4,0))&amp;""</f>
        <v>1168</v>
      </c>
      <c r="E264" t="s" s="289">
        <f>VLOOKUP($A264,'Case-Specific'!$A$13:$E$85,5,0)&amp;""</f>
        <v>1204</v>
      </c>
      <c r="F264" s="299"/>
      <c r="G264" t="s" s="282">
        <f>VLOOKUP($A264,'Questions'!$A$2:$X$333,21,0)&amp;""</f>
        <v>1047</v>
      </c>
      <c r="H264" s="283"/>
      <c r="I264" t="s" s="284">
        <f>VLOOKUP($A264,'Questions'!$A$2:$X$333,23,0)&amp;""</f>
        <v>1064</v>
      </c>
      <c r="J264" s="283"/>
      <c r="K264" t="b" s="290">
        <v>0</v>
      </c>
      <c r="L264" s="300"/>
      <c r="M264" s="118"/>
      <c r="N264" s="118"/>
      <c r="O264" s="28"/>
      <c r="P264" s="29"/>
    </row>
    <row r="265" ht="90" customHeight="1">
      <c r="A265" t="s" s="278">
        <f>'Case-Specific'!A41</f>
        <v>644</v>
      </c>
      <c r="B265" t="s" s="53">
        <f>VLOOKUP($A265,'Case-Specific'!$A$13:$E$85,2,0)&amp;""</f>
        <v>645</v>
      </c>
      <c r="C265" t="s" s="284">
        <f>VLOOKUP($A265,'Case-Specific'!$A$13:$E$85,3,0)&amp;""</f>
      </c>
      <c r="D265" t="s" s="272">
        <f>IF(LEFT(VLOOKUP($A265,'Case-Specific'!$A$13:$E$85,5,0),21)='Auto Responses'!$A$32,'Auto Responses'!$A$33,VLOOKUP($A265,'Case-Specific'!$A$13:$E$85,4,0))&amp;""</f>
        <v>1168</v>
      </c>
      <c r="E265" t="s" s="289">
        <f>VLOOKUP($A265,'Case-Specific'!$A$13:$E$85,5,0)&amp;""</f>
        <v>1204</v>
      </c>
      <c r="F265" s="299"/>
      <c r="G265" t="s" s="282">
        <f>VLOOKUP($A265,'Questions'!$A$2:$X$333,21,0)&amp;""</f>
        <v>1047</v>
      </c>
      <c r="H265" s="283"/>
      <c r="I265" t="s" s="284">
        <f>VLOOKUP($A265,'Questions'!$A$2:$X$333,23,0)&amp;""</f>
        <v>1064</v>
      </c>
      <c r="J265" s="283"/>
      <c r="K265" t="b" s="290">
        <v>0</v>
      </c>
      <c r="L265" s="300"/>
      <c r="M265" s="118"/>
      <c r="N265" s="118"/>
      <c r="O265" s="28"/>
      <c r="P265" s="29"/>
    </row>
    <row r="266" ht="90" customHeight="1">
      <c r="A266" t="s" s="278">
        <f>'Case-Specific'!A42</f>
        <v>646</v>
      </c>
      <c r="B266" t="s" s="53">
        <f>VLOOKUP($A266,'Case-Specific'!$A$13:$E$85,2,0)&amp;""</f>
        <v>647</v>
      </c>
      <c r="C266" t="s" s="284">
        <f>VLOOKUP($A266,'Case-Specific'!$A$13:$E$85,3,0)&amp;""</f>
      </c>
      <c r="D266" t="s" s="272">
        <f>IF(LEFT(VLOOKUP($A266,'Case-Specific'!$A$13:$E$85,5,0),21)='Auto Responses'!$A$32,'Auto Responses'!$A$33,VLOOKUP($A266,'Case-Specific'!$A$13:$E$85,4,0))&amp;""</f>
        <v>1168</v>
      </c>
      <c r="E266" t="s" s="289">
        <f>VLOOKUP($A266,'Case-Specific'!$A$13:$E$85,5,0)&amp;""</f>
        <v>1204</v>
      </c>
      <c r="F266" s="299"/>
      <c r="G266" t="s" s="282">
        <f>VLOOKUP($A266,'Questions'!$A$2:$X$333,21,0)&amp;""</f>
        <v>1047</v>
      </c>
      <c r="H266" s="283"/>
      <c r="I266" t="s" s="284">
        <f>VLOOKUP($A266,'Questions'!$A$2:$X$333,23,0)&amp;""</f>
        <v>1064</v>
      </c>
      <c r="J266" s="283"/>
      <c r="K266" t="b" s="290">
        <v>0</v>
      </c>
      <c r="L266" s="300"/>
      <c r="M266" s="118"/>
      <c r="N266" s="118"/>
      <c r="O266" s="28"/>
      <c r="P266" s="29"/>
    </row>
    <row r="267" ht="90" customHeight="1">
      <c r="A267" t="s" s="278">
        <f>'Case-Specific'!A43</f>
        <v>648</v>
      </c>
      <c r="B267" t="s" s="53">
        <f>VLOOKUP($A267,'Case-Specific'!$A$13:$E$85,2,0)&amp;""</f>
        <v>649</v>
      </c>
      <c r="C267" t="s" s="284">
        <f>VLOOKUP($A267,'Case-Specific'!$A$13:$E$85,3,0)&amp;""</f>
      </c>
      <c r="D267" t="s" s="272">
        <f>IF(LEFT(VLOOKUP($A267,'Case-Specific'!$A$13:$E$85,5,0),21)='Auto Responses'!$A$32,'Auto Responses'!$A$33,VLOOKUP($A267,'Case-Specific'!$A$13:$E$85,4,0))&amp;""</f>
        <v>1168</v>
      </c>
      <c r="E267" t="s" s="289">
        <f>VLOOKUP($A267,'Case-Specific'!$A$13:$E$85,5,0)&amp;""</f>
        <v>1204</v>
      </c>
      <c r="F267" s="299"/>
      <c r="G267" t="s" s="282">
        <f>VLOOKUP($A267,'Questions'!$A$2:$X$333,21,0)&amp;""</f>
        <v>1047</v>
      </c>
      <c r="H267" s="283"/>
      <c r="I267" t="s" s="284">
        <f>VLOOKUP($A267,'Questions'!$A$2:$X$333,23,0)&amp;""</f>
        <v>1064</v>
      </c>
      <c r="J267" s="283"/>
      <c r="K267" t="b" s="290">
        <v>0</v>
      </c>
      <c r="L267" s="300"/>
      <c r="M267" s="118"/>
      <c r="N267" s="118"/>
      <c r="O267" s="28"/>
      <c r="P267" s="29"/>
    </row>
    <row r="268" ht="90" customHeight="1">
      <c r="A268" t="s" s="278">
        <f>'Case-Specific'!A44</f>
        <v>650</v>
      </c>
      <c r="B268" t="s" s="53">
        <f>VLOOKUP($A268,'Case-Specific'!$A$13:$E$85,2,0)&amp;""</f>
        <v>651</v>
      </c>
      <c r="C268" t="s" s="284">
        <f>VLOOKUP($A268,'Case-Specific'!$A$13:$E$85,3,0)&amp;""</f>
      </c>
      <c r="D268" t="s" s="272">
        <f>IF(LEFT(VLOOKUP($A268,'Case-Specific'!$A$13:$E$85,5,0),21)='Auto Responses'!$A$32,'Auto Responses'!$A$33,VLOOKUP($A268,'Case-Specific'!$A$13:$E$85,4,0))&amp;""</f>
        <v>1168</v>
      </c>
      <c r="E268" t="s" s="289">
        <f>VLOOKUP($A268,'Case-Specific'!$A$13:$E$85,5,0)&amp;""</f>
        <v>1204</v>
      </c>
      <c r="F268" s="299"/>
      <c r="G268" t="s" s="282">
        <f>VLOOKUP($A268,'Questions'!$A$2:$X$333,21,0)&amp;""</f>
        <v>1047</v>
      </c>
      <c r="H268" s="283"/>
      <c r="I268" t="s" s="284">
        <f>VLOOKUP($A268,'Questions'!$A$2:$X$333,23,0)&amp;""</f>
        <v>1064</v>
      </c>
      <c r="J268" s="283"/>
      <c r="K268" t="b" s="290">
        <v>0</v>
      </c>
      <c r="L268" s="300"/>
      <c r="M268" s="118"/>
      <c r="N268" s="118"/>
      <c r="O268" s="28"/>
      <c r="P268" s="29"/>
    </row>
    <row r="269" ht="90" customHeight="1">
      <c r="A269" t="s" s="278">
        <f>'Case-Specific'!A45</f>
        <v>652</v>
      </c>
      <c r="B269" t="s" s="53">
        <f>VLOOKUP($A269,'Case-Specific'!$A$13:$E$85,2,0)&amp;""</f>
        <v>653</v>
      </c>
      <c r="C269" t="s" s="284">
        <f>VLOOKUP($A269,'Case-Specific'!$A$13:$E$85,3,0)&amp;""</f>
      </c>
      <c r="D269" t="s" s="272">
        <f>IF(LEFT(VLOOKUP($A269,'Case-Specific'!$A$13:$E$85,5,0),21)='Auto Responses'!$A$32,'Auto Responses'!$A$33,VLOOKUP($A269,'Case-Specific'!$A$13:$E$85,4,0))&amp;""</f>
        <v>1168</v>
      </c>
      <c r="E269" t="s" s="289">
        <f>VLOOKUP($A269,'Case-Specific'!$A$13:$E$85,5,0)&amp;""</f>
        <v>1204</v>
      </c>
      <c r="F269" s="299"/>
      <c r="G269" t="s" s="282">
        <f>VLOOKUP($A269,'Questions'!$A$2:$X$333,21,0)&amp;""</f>
        <v>1047</v>
      </c>
      <c r="H269" s="283"/>
      <c r="I269" t="s" s="284">
        <f>VLOOKUP($A269,'Questions'!$A$2:$X$333,23,0)&amp;""</f>
        <v>1064</v>
      </c>
      <c r="J269" s="283"/>
      <c r="K269" t="b" s="290">
        <v>0</v>
      </c>
      <c r="L269" s="300"/>
      <c r="M269" s="118"/>
      <c r="N269" s="118"/>
      <c r="O269" s="28"/>
      <c r="P269" s="29"/>
    </row>
    <row r="270" ht="90" customHeight="1">
      <c r="A270" t="s" s="278">
        <f>'Case-Specific'!A46</f>
        <v>654</v>
      </c>
      <c r="B270" t="s" s="53">
        <f>VLOOKUP($A270,'Case-Specific'!$A$13:$E$85,2,0)&amp;""</f>
        <v>655</v>
      </c>
      <c r="C270" t="s" s="284">
        <f>VLOOKUP($A270,'Case-Specific'!$A$13:$E$85,3,0)&amp;""</f>
      </c>
      <c r="D270" t="s" s="272">
        <f>IF(LEFT(VLOOKUP($A270,'Case-Specific'!$A$13:$E$85,5,0),21)='Auto Responses'!$A$32,'Auto Responses'!$A$33,VLOOKUP($A270,'Case-Specific'!$A$13:$E$85,4,0))&amp;""</f>
        <v>1168</v>
      </c>
      <c r="E270" t="s" s="289">
        <f>VLOOKUP($A270,'Case-Specific'!$A$13:$E$85,5,0)&amp;""</f>
        <v>1204</v>
      </c>
      <c r="F270" s="299"/>
      <c r="G270" t="s" s="282">
        <f>VLOOKUP($A270,'Questions'!$A$2:$X$333,21,0)&amp;""</f>
        <v>1052</v>
      </c>
      <c r="H270" s="283"/>
      <c r="I270" t="s" s="284">
        <f>VLOOKUP($A270,'Questions'!$A$2:$X$333,23,0)&amp;""</f>
        <v>1064</v>
      </c>
      <c r="J270" s="283"/>
      <c r="K270" t="b" s="290">
        <v>0</v>
      </c>
      <c r="L270" s="300"/>
      <c r="M270" s="118"/>
      <c r="N270" s="118"/>
      <c r="O270" s="28"/>
      <c r="P270" s="29"/>
    </row>
    <row r="271" ht="90" customHeight="1">
      <c r="A271" t="s" s="278">
        <f>'Case-Specific'!A47</f>
        <v>656</v>
      </c>
      <c r="B271" t="s" s="53">
        <f>VLOOKUP($A271,'Case-Specific'!$A$13:$E$85,2,0)&amp;""</f>
        <v>657</v>
      </c>
      <c r="C271" t="s" s="284">
        <f>VLOOKUP($A271,'Case-Specific'!$A$13:$E$85,3,0)&amp;""</f>
      </c>
      <c r="D271" t="s" s="272">
        <f>IF(LEFT(VLOOKUP($A271,'Case-Specific'!$A$13:$E$85,5,0),21)='Auto Responses'!$A$32,'Auto Responses'!$A$33,VLOOKUP($A271,'Case-Specific'!$A$13:$E$85,4,0))&amp;""</f>
        <v>1168</v>
      </c>
      <c r="E271" t="s" s="289">
        <f>VLOOKUP($A271,'Case-Specific'!$A$13:$E$85,5,0)&amp;""</f>
        <v>1204</v>
      </c>
      <c r="F271" s="299"/>
      <c r="G271" t="s" s="282">
        <f>VLOOKUP($A271,'Questions'!$A$2:$X$333,21,0)&amp;""</f>
        <v>1047</v>
      </c>
      <c r="H271" s="283"/>
      <c r="I271" t="s" s="284">
        <f>VLOOKUP($A271,'Questions'!$A$2:$X$333,23,0)&amp;""</f>
        <v>1064</v>
      </c>
      <c r="J271" s="283"/>
      <c r="K271" t="b" s="290">
        <v>0</v>
      </c>
      <c r="L271" s="300"/>
      <c r="M271" s="118"/>
      <c r="N271" s="118"/>
      <c r="O271" s="28"/>
      <c r="P271" s="29"/>
    </row>
    <row r="272" ht="90" customHeight="1">
      <c r="A272" t="s" s="278">
        <f>'Case-Specific'!A48</f>
        <v>658</v>
      </c>
      <c r="B272" t="s" s="53">
        <f>VLOOKUP($A272,'Case-Specific'!$A$13:$E$85,2,0)&amp;""</f>
        <v>659</v>
      </c>
      <c r="C272" t="s" s="284">
        <f>VLOOKUP($A272,'Case-Specific'!$A$13:$E$85,3,0)&amp;""</f>
      </c>
      <c r="D272" t="s" s="272">
        <f>IF(LEFT(VLOOKUP($A272,'Case-Specific'!$A$13:$E$85,5,0),21)='Auto Responses'!$A$32,'Auto Responses'!$A$33,VLOOKUP($A272,'Case-Specific'!$A$13:$E$85,4,0))&amp;""</f>
        <v>1168</v>
      </c>
      <c r="E272" t="s" s="289">
        <f>VLOOKUP($A272,'Case-Specific'!$A$13:$E$85,5,0)&amp;""</f>
        <v>1204</v>
      </c>
      <c r="F272" s="299"/>
      <c r="G272" t="s" s="282">
        <f>VLOOKUP($A272,'Questions'!$A$2:$X$333,21,0)&amp;""</f>
        <v>1047</v>
      </c>
      <c r="H272" s="283"/>
      <c r="I272" t="s" s="284">
        <f>VLOOKUP($A272,'Questions'!$A$2:$X$333,23,0)&amp;""</f>
        <v>1064</v>
      </c>
      <c r="J272" s="283"/>
      <c r="K272" t="b" s="290">
        <v>0</v>
      </c>
      <c r="L272" s="300"/>
      <c r="M272" s="118"/>
      <c r="N272" s="118"/>
      <c r="O272" s="28"/>
      <c r="P272" s="29"/>
    </row>
    <row r="273" ht="90" customHeight="1">
      <c r="A273" t="s" s="278">
        <f>'Case-Specific'!A49</f>
        <v>660</v>
      </c>
      <c r="B273" t="s" s="53">
        <f>VLOOKUP($A273,'Case-Specific'!$A$13:$E$85,2,0)&amp;""</f>
        <v>661</v>
      </c>
      <c r="C273" t="s" s="284">
        <f>VLOOKUP($A273,'Case-Specific'!$A$13:$E$85,3,0)&amp;""</f>
      </c>
      <c r="D273" t="s" s="272">
        <f>IF(LEFT(VLOOKUP($A273,'Case-Specific'!$A$13:$E$85,5,0),21)='Auto Responses'!$A$32,'Auto Responses'!$A$33,VLOOKUP($A273,'Case-Specific'!$A$13:$E$85,4,0))&amp;""</f>
        <v>1168</v>
      </c>
      <c r="E273" t="s" s="289">
        <f>VLOOKUP($A273,'Case-Specific'!$A$13:$E$85,5,0)&amp;""</f>
        <v>1204</v>
      </c>
      <c r="F273" s="299"/>
      <c r="G273" t="s" s="282">
        <f>VLOOKUP($A273,'Questions'!$A$2:$X$333,21,0)&amp;""</f>
        <v>1047</v>
      </c>
      <c r="H273" s="283"/>
      <c r="I273" t="s" s="284">
        <f>VLOOKUP($A273,'Questions'!$A$2:$X$333,23,0)&amp;""</f>
        <v>1064</v>
      </c>
      <c r="J273" s="283"/>
      <c r="K273" t="b" s="290">
        <v>0</v>
      </c>
      <c r="L273" s="300"/>
      <c r="M273" s="118"/>
      <c r="N273" s="118"/>
      <c r="O273" s="28"/>
      <c r="P273" s="29"/>
    </row>
    <row r="274" ht="90" customHeight="1">
      <c r="A274" t="s" s="278">
        <f>'Case-Specific'!A50</f>
        <v>662</v>
      </c>
      <c r="B274" t="s" s="53">
        <f>VLOOKUP($A274,'Case-Specific'!$A$13:$E$85,2,0)&amp;""</f>
        <v>663</v>
      </c>
      <c r="C274" t="s" s="284">
        <f>VLOOKUP($A274,'Case-Specific'!$A$13:$E$85,3,0)&amp;""</f>
      </c>
      <c r="D274" t="s" s="272">
        <f>IF(LEFT(VLOOKUP($A274,'Case-Specific'!$A$13:$E$85,5,0),21)='Auto Responses'!$A$32,'Auto Responses'!$A$33,VLOOKUP($A274,'Case-Specific'!$A$13:$E$85,4,0))&amp;""</f>
        <v>1168</v>
      </c>
      <c r="E274" t="s" s="289">
        <f>VLOOKUP($A274,'Case-Specific'!$A$13:$E$85,5,0)&amp;""</f>
        <v>1204</v>
      </c>
      <c r="F274" s="299"/>
      <c r="G274" t="s" s="282">
        <f>VLOOKUP($A274,'Questions'!$A$2:$X$333,21,0)&amp;""</f>
        <v>1052</v>
      </c>
      <c r="H274" s="283"/>
      <c r="I274" t="s" s="284">
        <f>VLOOKUP($A274,'Questions'!$A$2:$X$333,23,0)&amp;""</f>
        <v>1064</v>
      </c>
      <c r="J274" s="283"/>
      <c r="K274" t="b" s="290">
        <v>0</v>
      </c>
      <c r="L274" s="300"/>
      <c r="M274" s="118"/>
      <c r="N274" s="118"/>
      <c r="O274" s="28"/>
      <c r="P274" s="29"/>
    </row>
    <row r="275" ht="90" customHeight="1">
      <c r="A275" t="s" s="278">
        <f>'Case-Specific'!A51</f>
        <v>664</v>
      </c>
      <c r="B275" t="s" s="53">
        <f>VLOOKUP($A275,'Case-Specific'!$A$13:$E$85,2,0)&amp;""</f>
        <v>665</v>
      </c>
      <c r="C275" t="s" s="284">
        <f>VLOOKUP($A275,'Case-Specific'!$A$13:$E$85,3,0)&amp;""</f>
      </c>
      <c r="D275" t="s" s="272">
        <f>IF(LEFT(VLOOKUP($A275,'Case-Specific'!$A$13:$E$85,5,0),21)='Auto Responses'!$A$32,'Auto Responses'!$A$33,VLOOKUP($A275,'Case-Specific'!$A$13:$E$85,4,0))&amp;""</f>
        <v>1168</v>
      </c>
      <c r="E275" t="s" s="289">
        <f>VLOOKUP($A275,'Case-Specific'!$A$13:$E$85,5,0)&amp;""</f>
        <v>1204</v>
      </c>
      <c r="F275" s="299"/>
      <c r="G275" t="s" s="282">
        <f>VLOOKUP($A275,'Questions'!$A$2:$X$333,21,0)&amp;""</f>
        <v>1047</v>
      </c>
      <c r="H275" s="283"/>
      <c r="I275" t="s" s="284">
        <f>VLOOKUP($A275,'Questions'!$A$2:$X$333,23,0)&amp;""</f>
        <v>1064</v>
      </c>
      <c r="J275" s="283"/>
      <c r="K275" t="b" s="290">
        <v>0</v>
      </c>
      <c r="L275" s="300"/>
      <c r="M275" s="118"/>
      <c r="N275" s="118"/>
      <c r="O275" s="28"/>
      <c r="P275" s="29"/>
    </row>
    <row r="276" ht="90" customHeight="1">
      <c r="A276" t="s" s="278">
        <f>'Case-Specific'!A52</f>
        <v>666</v>
      </c>
      <c r="B276" t="s" s="53">
        <f>VLOOKUP($A276,'Case-Specific'!$A$13:$E$85,2,0)&amp;""</f>
        <v>667</v>
      </c>
      <c r="C276" t="s" s="284">
        <f>VLOOKUP($A276,'Case-Specific'!$A$13:$E$85,3,0)&amp;""</f>
      </c>
      <c r="D276" t="s" s="272">
        <f>IF(LEFT(VLOOKUP($A276,'Case-Specific'!$A$13:$E$85,5,0),21)='Auto Responses'!$A$32,'Auto Responses'!$A$33,VLOOKUP($A276,'Case-Specific'!$A$13:$E$85,4,0))&amp;""</f>
        <v>1168</v>
      </c>
      <c r="E276" t="s" s="289">
        <f>VLOOKUP($A276,'Case-Specific'!$A$13:$E$85,5,0)&amp;""</f>
        <v>1204</v>
      </c>
      <c r="F276" s="299"/>
      <c r="G276" t="s" s="282">
        <f>VLOOKUP($A276,'Questions'!$A$2:$X$333,21,0)&amp;""</f>
        <v>1047</v>
      </c>
      <c r="H276" s="283"/>
      <c r="I276" t="s" s="284">
        <f>VLOOKUP($A276,'Questions'!$A$2:$X$333,23,0)&amp;""</f>
        <v>1064</v>
      </c>
      <c r="J276" s="283"/>
      <c r="K276" t="b" s="290">
        <v>0</v>
      </c>
      <c r="L276" s="300"/>
      <c r="M276" s="118"/>
      <c r="N276" s="118"/>
      <c r="O276" s="28"/>
      <c r="P276" s="29"/>
    </row>
    <row r="277" ht="90" customHeight="1">
      <c r="A277" t="s" s="278">
        <f>'Case-Specific'!A53</f>
        <v>668</v>
      </c>
      <c r="B277" t="s" s="53">
        <f>VLOOKUP($A277,'Case-Specific'!$A$13:$E$85,2,0)&amp;""</f>
        <v>669</v>
      </c>
      <c r="C277" t="s" s="284">
        <f>VLOOKUP($A277,'Case-Specific'!$A$13:$E$85,3,0)&amp;""</f>
      </c>
      <c r="D277" t="s" s="272">
        <f>IF(LEFT(VLOOKUP($A277,'Case-Specific'!$A$13:$E$85,5,0),21)='Auto Responses'!$A$32,'Auto Responses'!$A$33,VLOOKUP($A277,'Case-Specific'!$A$13:$E$85,4,0))&amp;""</f>
        <v>1168</v>
      </c>
      <c r="E277" t="s" s="289">
        <f>VLOOKUP($A277,'Case-Specific'!$A$13:$E$85,5,0)&amp;""</f>
        <v>1204</v>
      </c>
      <c r="F277" s="299"/>
      <c r="G277" t="s" s="282">
        <f>VLOOKUP($A277,'Questions'!$A$2:$X$333,21,0)&amp;""</f>
        <v>1047</v>
      </c>
      <c r="H277" s="283"/>
      <c r="I277" t="s" s="284">
        <f>VLOOKUP($A277,'Questions'!$A$2:$X$333,23,0)&amp;""</f>
        <v>1064</v>
      </c>
      <c r="J277" s="283"/>
      <c r="K277" t="b" s="290">
        <v>0</v>
      </c>
      <c r="L277" s="300"/>
      <c r="M277" s="118"/>
      <c r="N277" s="118"/>
      <c r="O277" s="28"/>
      <c r="P277" s="29"/>
    </row>
    <row r="278" ht="90" customHeight="1">
      <c r="A278" t="s" s="278">
        <f>'Case-Specific'!A54</f>
        <v>670</v>
      </c>
      <c r="B278" t="s" s="53">
        <f>VLOOKUP($A278,'Case-Specific'!$A$13:$E$85,2,0)&amp;""</f>
        <v>671</v>
      </c>
      <c r="C278" t="s" s="284">
        <f>VLOOKUP($A278,'Case-Specific'!$A$13:$E$85,3,0)&amp;""</f>
      </c>
      <c r="D278" t="s" s="272">
        <f>IF(LEFT(VLOOKUP($A278,'Case-Specific'!$A$13:$E$85,5,0),21)='Auto Responses'!$A$32,'Auto Responses'!$A$33,VLOOKUP($A278,'Case-Specific'!$A$13:$E$85,4,0))&amp;""</f>
        <v>1168</v>
      </c>
      <c r="E278" t="s" s="289">
        <f>VLOOKUP($A278,'Case-Specific'!$A$13:$E$85,5,0)&amp;""</f>
        <v>1204</v>
      </c>
      <c r="F278" s="299"/>
      <c r="G278" t="s" s="282">
        <f>VLOOKUP($A278,'Questions'!$A$2:$X$333,21,0)&amp;""</f>
        <v>1047</v>
      </c>
      <c r="H278" s="283"/>
      <c r="I278" t="s" s="284">
        <f>VLOOKUP($A278,'Questions'!$A$2:$X$333,23,0)&amp;""</f>
        <v>1064</v>
      </c>
      <c r="J278" s="283"/>
      <c r="K278" t="b" s="290">
        <v>0</v>
      </c>
      <c r="L278" s="300"/>
      <c r="M278" s="118"/>
      <c r="N278" s="118"/>
      <c r="O278" s="28"/>
      <c r="P278" s="29"/>
    </row>
    <row r="279" ht="90" customHeight="1">
      <c r="A279" t="s" s="278">
        <f>'Case-Specific'!A55</f>
        <v>672</v>
      </c>
      <c r="B279" t="s" s="53">
        <f>VLOOKUP($A279,'Case-Specific'!$A$13:$E$85,2,0)&amp;""</f>
        <v>673</v>
      </c>
      <c r="C279" t="s" s="284">
        <f>VLOOKUP($A279,'Case-Specific'!$A$13:$E$85,3,0)&amp;""</f>
      </c>
      <c r="D279" t="s" s="272">
        <f>IF(LEFT(VLOOKUP($A279,'Case-Specific'!$A$13:$E$85,5,0),21)='Auto Responses'!$A$32,'Auto Responses'!$A$33,VLOOKUP($A279,'Case-Specific'!$A$13:$E$85,4,0))&amp;""</f>
        <v>1168</v>
      </c>
      <c r="E279" t="s" s="289">
        <f>VLOOKUP($A279,'Case-Specific'!$A$13:$E$85,5,0)&amp;""</f>
        <v>1204</v>
      </c>
      <c r="F279" s="299"/>
      <c r="G279" t="s" s="282">
        <f>VLOOKUP($A279,'Questions'!$A$2:$X$333,21,0)&amp;""</f>
        <v>1047</v>
      </c>
      <c r="H279" s="283"/>
      <c r="I279" t="s" s="284">
        <f>VLOOKUP($A279,'Questions'!$A$2:$X$333,23,0)&amp;""</f>
        <v>1064</v>
      </c>
      <c r="J279" s="283"/>
      <c r="K279" t="b" s="290">
        <v>0</v>
      </c>
      <c r="L279" s="300"/>
      <c r="M279" s="118"/>
      <c r="N279" s="118"/>
      <c r="O279" s="28"/>
      <c r="P279" s="29"/>
    </row>
    <row r="280" ht="90" customHeight="1">
      <c r="A280" t="s" s="278">
        <f>'Case-Specific'!A56</f>
        <v>674</v>
      </c>
      <c r="B280" t="s" s="53">
        <f>VLOOKUP($A280,'Case-Specific'!$A$13:$E$85,2,0)&amp;""</f>
        <v>675</v>
      </c>
      <c r="C280" t="s" s="284">
        <f>VLOOKUP($A280,'Case-Specific'!$A$13:$E$85,3,0)&amp;""</f>
      </c>
      <c r="D280" t="s" s="272">
        <f>IF(LEFT(VLOOKUP($A280,'Case-Specific'!$A$13:$E$85,5,0),21)='Auto Responses'!$A$32,'Auto Responses'!$A$33,VLOOKUP($A280,'Case-Specific'!$A$13:$E$85,4,0))&amp;""</f>
        <v>1168</v>
      </c>
      <c r="E280" t="s" s="289">
        <f>VLOOKUP($A280,'Case-Specific'!$A$13:$E$85,5,0)&amp;""</f>
        <v>1204</v>
      </c>
      <c r="F280" s="299"/>
      <c r="G280" t="s" s="282">
        <f>VLOOKUP($A280,'Questions'!$A$2:$X$333,21,0)&amp;""</f>
        <v>1047</v>
      </c>
      <c r="H280" s="283"/>
      <c r="I280" t="s" s="284">
        <f>VLOOKUP($A280,'Questions'!$A$2:$X$333,23,0)&amp;""</f>
        <v>1064</v>
      </c>
      <c r="J280" s="283"/>
      <c r="K280" t="b" s="290">
        <v>0</v>
      </c>
      <c r="L280" s="300"/>
      <c r="M280" s="118"/>
      <c r="N280" s="118"/>
      <c r="O280" s="28"/>
      <c r="P280" s="29"/>
    </row>
    <row r="281" ht="90" customHeight="1">
      <c r="A281" t="s" s="278">
        <f>'Case-Specific'!A57</f>
        <v>676</v>
      </c>
      <c r="B281" t="s" s="53">
        <f>VLOOKUP($A281,'Case-Specific'!$A$13:$E$85,2,0)&amp;""</f>
        <v>677</v>
      </c>
      <c r="C281" t="s" s="284">
        <f>VLOOKUP($A281,'Case-Specific'!$A$13:$E$85,3,0)&amp;""</f>
      </c>
      <c r="D281" t="s" s="272">
        <f>IF(LEFT(VLOOKUP($A281,'Case-Specific'!$A$13:$E$85,5,0),21)='Auto Responses'!$A$32,'Auto Responses'!$A$33,VLOOKUP($A281,'Case-Specific'!$A$13:$E$85,4,0))&amp;""</f>
        <v>1168</v>
      </c>
      <c r="E281" t="s" s="289">
        <f>VLOOKUP($A281,'Case-Specific'!$A$13:$E$85,5,0)&amp;""</f>
        <v>1204</v>
      </c>
      <c r="F281" s="299"/>
      <c r="G281" t="s" s="282">
        <f>VLOOKUP($A281,'Questions'!$A$2:$X$333,21,0)&amp;""</f>
        <v>1047</v>
      </c>
      <c r="H281" s="283"/>
      <c r="I281" t="s" s="284">
        <f>VLOOKUP($A281,'Questions'!$A$2:$X$333,23,0)&amp;""</f>
        <v>1064</v>
      </c>
      <c r="J281" s="283"/>
      <c r="K281" t="b" s="290">
        <v>0</v>
      </c>
      <c r="L281" s="300"/>
      <c r="M281" s="118"/>
      <c r="N281" s="118"/>
      <c r="O281" s="28"/>
      <c r="P281" s="29"/>
    </row>
    <row r="282" ht="90" customHeight="1">
      <c r="A282" t="s" s="278">
        <f>'Case-Specific'!A58</f>
        <v>678</v>
      </c>
      <c r="B282" t="s" s="53">
        <f>VLOOKUP($A282,'Case-Specific'!$A$13:$E$85,2,0)&amp;""</f>
        <v>679</v>
      </c>
      <c r="C282" t="s" s="284">
        <f>VLOOKUP($A282,'Case-Specific'!$A$13:$E$85,3,0)&amp;""</f>
      </c>
      <c r="D282" t="s" s="272">
        <f>IF(LEFT(VLOOKUP($A282,'Case-Specific'!$A$13:$E$85,5,0),21)='Auto Responses'!$A$32,'Auto Responses'!$A$33,VLOOKUP($A282,'Case-Specific'!$A$13:$E$85,4,0))&amp;""</f>
        <v>1168</v>
      </c>
      <c r="E282" t="s" s="289">
        <f>VLOOKUP($A282,'Case-Specific'!$A$13:$E$85,5,0)&amp;""</f>
        <v>1204</v>
      </c>
      <c r="F282" s="299"/>
      <c r="G282" t="s" s="282">
        <f>VLOOKUP($A282,'Questions'!$A$2:$X$333,21,0)&amp;""</f>
        <v>1047</v>
      </c>
      <c r="H282" s="283"/>
      <c r="I282" t="s" s="284">
        <f>VLOOKUP($A282,'Questions'!$A$2:$X$333,23,0)&amp;""</f>
        <v>1064</v>
      </c>
      <c r="J282" s="283"/>
      <c r="K282" t="b" s="290">
        <v>0</v>
      </c>
      <c r="L282" s="300"/>
      <c r="M282" s="118"/>
      <c r="N282" s="118"/>
      <c r="O282" s="28"/>
      <c r="P282" s="29"/>
    </row>
    <row r="283" ht="90" customHeight="1">
      <c r="A283" t="s" s="278">
        <f>'Case-Specific'!A59</f>
        <v>680</v>
      </c>
      <c r="B283" t="s" s="53">
        <f>VLOOKUP($A283,'Case-Specific'!$A$13:$E$85,2,0)&amp;""</f>
        <v>681</v>
      </c>
      <c r="C283" t="s" s="284">
        <f>VLOOKUP($A283,'Case-Specific'!$A$13:$E$85,3,0)&amp;""</f>
      </c>
      <c r="D283" t="s" s="272">
        <f>IF(LEFT(VLOOKUP($A283,'Case-Specific'!$A$13:$E$85,5,0),21)='Auto Responses'!$A$32,'Auto Responses'!$A$33,VLOOKUP($A283,'Case-Specific'!$A$13:$E$85,4,0))&amp;""</f>
        <v>1168</v>
      </c>
      <c r="E283" t="s" s="289">
        <f>VLOOKUP($A283,'Case-Specific'!$A$13:$E$85,5,0)&amp;""</f>
        <v>1204</v>
      </c>
      <c r="F283" s="299"/>
      <c r="G283" t="s" s="282">
        <f>VLOOKUP($A283,'Questions'!$A$2:$X$333,21,0)&amp;""</f>
        <v>1047</v>
      </c>
      <c r="H283" s="283"/>
      <c r="I283" t="s" s="284">
        <f>VLOOKUP($A283,'Questions'!$A$2:$X$333,23,0)&amp;""</f>
        <v>1064</v>
      </c>
      <c r="J283" s="283"/>
      <c r="K283" t="b" s="290">
        <v>0</v>
      </c>
      <c r="L283" s="300"/>
      <c r="M283" s="118"/>
      <c r="N283" s="118"/>
      <c r="O283" s="28"/>
      <c r="P283" s="29"/>
    </row>
    <row r="284" ht="90" customHeight="1">
      <c r="A284" t="s" s="278">
        <f>'Case-Specific'!A60</f>
        <v>682</v>
      </c>
      <c r="B284" t="s" s="53">
        <f>VLOOKUP($A284,'Case-Specific'!$A$13:$E$85,2,0)&amp;""</f>
        <v>683</v>
      </c>
      <c r="C284" t="s" s="284">
        <f>VLOOKUP($A284,'Case-Specific'!$A$13:$E$85,3,0)&amp;""</f>
      </c>
      <c r="D284" t="s" s="272">
        <f>IF(LEFT(VLOOKUP($A284,'Case-Specific'!$A$13:$E$85,5,0),21)='Auto Responses'!$A$32,'Auto Responses'!$A$33,VLOOKUP($A284,'Case-Specific'!$A$13:$E$85,4,0))&amp;""</f>
        <v>1168</v>
      </c>
      <c r="E284" t="s" s="289">
        <f>VLOOKUP($A284,'Case-Specific'!$A$13:$E$85,5,0)&amp;""</f>
        <v>1204</v>
      </c>
      <c r="F284" s="299"/>
      <c r="G284" t="s" s="282">
        <f>VLOOKUP($A284,'Questions'!$A$2:$X$333,21,0)&amp;""</f>
        <v>1047</v>
      </c>
      <c r="H284" s="283"/>
      <c r="I284" t="s" s="284">
        <f>VLOOKUP($A284,'Questions'!$A$2:$X$333,23,0)&amp;""</f>
        <v>1064</v>
      </c>
      <c r="J284" s="283"/>
      <c r="K284" t="b" s="290">
        <v>0</v>
      </c>
      <c r="L284" s="300"/>
      <c r="M284" s="118"/>
      <c r="N284" s="118"/>
      <c r="O284" s="28"/>
      <c r="P284" s="29"/>
    </row>
    <row r="285" ht="90" customHeight="1">
      <c r="A285" t="s" s="278">
        <f>'Case-Specific'!A61</f>
        <v>684</v>
      </c>
      <c r="B285" t="s" s="53">
        <f>VLOOKUP($A285,'Case-Specific'!$A$13:$E$85,2,0)&amp;""</f>
        <v>685</v>
      </c>
      <c r="C285" t="s" s="284">
        <f>VLOOKUP($A285,'Case-Specific'!$A$13:$E$85,3,0)&amp;""</f>
      </c>
      <c r="D285" t="s" s="272">
        <f>IF(LEFT(VLOOKUP($A285,'Case-Specific'!$A$13:$E$85,5,0),21)='Auto Responses'!$A$32,'Auto Responses'!$A$33,VLOOKUP($A285,'Case-Specific'!$A$13:$E$85,4,0))&amp;""</f>
        <v>1168</v>
      </c>
      <c r="E285" t="s" s="289">
        <f>VLOOKUP($A285,'Case-Specific'!$A$13:$E$85,5,0)&amp;""</f>
        <v>1204</v>
      </c>
      <c r="F285" s="299"/>
      <c r="G285" t="s" s="282">
        <f>VLOOKUP($A285,'Questions'!$A$2:$X$333,21,0)&amp;""</f>
        <v>1047</v>
      </c>
      <c r="H285" s="283"/>
      <c r="I285" t="s" s="284">
        <f>VLOOKUP($A285,'Questions'!$A$2:$X$333,23,0)&amp;""</f>
        <v>1051</v>
      </c>
      <c r="J285" s="283"/>
      <c r="K285" t="b" s="290">
        <v>0</v>
      </c>
      <c r="L285" s="300"/>
      <c r="M285" s="118"/>
      <c r="N285" s="118"/>
      <c r="O285" s="28"/>
      <c r="P285" s="29"/>
    </row>
    <row r="286" ht="18" customHeight="1">
      <c r="A286" t="s" s="30">
        <f>VLOOKUP(LEFT($A287,4),'Auto Responses'!$N$4:$O$38,2,0)&amp;""</f>
        <v>686</v>
      </c>
      <c r="B286" s="31"/>
      <c r="C286" s="51"/>
      <c r="D286" s="51"/>
      <c r="E286" s="292"/>
      <c r="F286" t="s" s="287">
        <v>1036</v>
      </c>
      <c r="G286" t="s" s="288">
        <v>1031</v>
      </c>
      <c r="H286" t="s" s="288">
        <v>1032</v>
      </c>
      <c r="I286" t="s" s="288">
        <v>1033</v>
      </c>
      <c r="J286" t="s" s="288">
        <v>1034</v>
      </c>
      <c r="K286" s="51"/>
      <c r="L286" s="254"/>
      <c r="M286" s="118"/>
      <c r="N286" s="118"/>
      <c r="O286" s="28"/>
      <c r="P286" s="29"/>
    </row>
    <row r="287" ht="75" customHeight="1">
      <c r="A287" t="s" s="278">
        <f>'Case-Specific'!A63</f>
        <v>687</v>
      </c>
      <c r="B287" t="s" s="53">
        <f>VLOOKUP($A287,'Case-Specific'!$A$13:$E$85,2,0)&amp;""</f>
        <v>688</v>
      </c>
      <c r="C287" t="s" s="284">
        <f>VLOOKUP($A287,'Case-Specific'!$A$13:$E$85,3,0)&amp;""</f>
      </c>
      <c r="D287" t="s" s="272">
        <f>IF(LEFT(VLOOKUP($A287,'Case-Specific'!$A$13:$E$85,5,0),21)='Auto Responses'!$A$32,'Auto Responses'!$A$33,VLOOKUP($A287,'Case-Specific'!$A$13:$E$85,4,0))&amp;""</f>
        <v>1168</v>
      </c>
      <c r="E287" t="s" s="289">
        <f>VLOOKUP($A287,'Case-Specific'!$A$13:$E$85,5,0)&amp;""</f>
        <v>1205</v>
      </c>
      <c r="F287" s="299"/>
      <c r="G287" t="s" s="282">
        <f>VLOOKUP($A287,'Questions'!$A$2:$X$333,21,0)&amp;""</f>
        <v>1047</v>
      </c>
      <c r="H287" s="283"/>
      <c r="I287" t="s" s="284">
        <f>VLOOKUP($A287,'Questions'!$A$2:$X$333,23,0)&amp;""</f>
        <v>1049</v>
      </c>
      <c r="J287" s="283"/>
      <c r="K287" t="b" s="290">
        <v>0</v>
      </c>
      <c r="L287" s="300"/>
      <c r="M287" s="118"/>
      <c r="N287" s="118"/>
      <c r="O287" s="28"/>
      <c r="P287" s="29"/>
    </row>
    <row r="288" ht="75" customHeight="1">
      <c r="A288" t="s" s="278">
        <f>'Case-Specific'!A64</f>
        <v>690</v>
      </c>
      <c r="B288" t="s" s="53">
        <f>VLOOKUP($A288,'Case-Specific'!$A$13:$E$85,2,0)&amp;""</f>
        <v>691</v>
      </c>
      <c r="C288" t="s" s="284">
        <f>VLOOKUP($A288,'Case-Specific'!$A$13:$E$85,3,0)&amp;""</f>
      </c>
      <c r="D288" t="s" s="272">
        <f>IF(LEFT(VLOOKUP($A288,'Case-Specific'!$A$13:$E$85,5,0),21)='Auto Responses'!$A$32,'Auto Responses'!$A$33,VLOOKUP($A288,'Case-Specific'!$A$13:$E$85,4,0))&amp;""</f>
        <v>1168</v>
      </c>
      <c r="E288" t="s" s="289">
        <f>VLOOKUP($A288,'Case-Specific'!$A$13:$E$85,5,0)&amp;""</f>
        <v>1205</v>
      </c>
      <c r="F288" s="299"/>
      <c r="G288" t="s" s="282">
        <f>VLOOKUP($A288,'Questions'!$A$2:$X$333,21,0)&amp;""</f>
        <v>1052</v>
      </c>
      <c r="H288" s="283"/>
      <c r="I288" t="s" s="284">
        <f>VLOOKUP($A288,'Questions'!$A$2:$X$333,23,0)&amp;""</f>
        <v>1049</v>
      </c>
      <c r="J288" s="283"/>
      <c r="K288" t="b" s="290">
        <v>0</v>
      </c>
      <c r="L288" s="300"/>
      <c r="M288" s="118"/>
      <c r="N288" s="118"/>
      <c r="O288" s="28"/>
      <c r="P288" s="29"/>
    </row>
    <row r="289" ht="75" customHeight="1">
      <c r="A289" t="s" s="278">
        <f>'Case-Specific'!A65</f>
        <v>692</v>
      </c>
      <c r="B289" t="s" s="53">
        <f>VLOOKUP($A289,'Case-Specific'!$A$13:$E$85,2,0)&amp;""</f>
        <v>693</v>
      </c>
      <c r="C289" t="s" s="284">
        <f>VLOOKUP($A289,'Case-Specific'!$A$13:$E$85,3,0)&amp;""</f>
      </c>
      <c r="D289" t="s" s="272">
        <f>IF(LEFT(VLOOKUP($A289,'Case-Specific'!$A$13:$E$85,5,0),21)='Auto Responses'!$A$32,'Auto Responses'!$A$33,VLOOKUP($A289,'Case-Specific'!$A$13:$E$85,4,0))&amp;""</f>
        <v>1168</v>
      </c>
      <c r="E289" t="s" s="289">
        <f>VLOOKUP($A289,'Case-Specific'!$A$13:$E$85,5,0)&amp;""</f>
        <v>1205</v>
      </c>
      <c r="F289" s="299"/>
      <c r="G289" t="s" s="282">
        <f>VLOOKUP($A289,'Questions'!$A$2:$X$333,21,0)&amp;""</f>
        <v>1052</v>
      </c>
      <c r="H289" s="283"/>
      <c r="I289" t="s" s="284">
        <f>VLOOKUP($A289,'Questions'!$A$2:$X$333,23,0)&amp;""</f>
        <v>1049</v>
      </c>
      <c r="J289" s="283"/>
      <c r="K289" t="b" s="290">
        <v>0</v>
      </c>
      <c r="L289" s="300"/>
      <c r="M289" s="118"/>
      <c r="N289" s="118"/>
      <c r="O289" s="28"/>
      <c r="P289" s="29"/>
    </row>
    <row r="290" ht="75" customHeight="1">
      <c r="A290" t="s" s="278">
        <f>'Case-Specific'!A66</f>
        <v>694</v>
      </c>
      <c r="B290" t="s" s="53">
        <f>VLOOKUP($A290,'Case-Specific'!$A$13:$E$85,2,0)&amp;""</f>
        <v>695</v>
      </c>
      <c r="C290" t="s" s="284">
        <f>VLOOKUP($A290,'Case-Specific'!$A$13:$E$85,3,0)&amp;""</f>
      </c>
      <c r="D290" t="s" s="272">
        <f>IF(LEFT(VLOOKUP($A290,'Case-Specific'!$A$13:$E$85,5,0),21)='Auto Responses'!$A$32,'Auto Responses'!$A$33,VLOOKUP($A290,'Case-Specific'!$A$13:$E$85,4,0))&amp;""</f>
        <v>1168</v>
      </c>
      <c r="E290" t="s" s="289">
        <f>VLOOKUP($A290,'Case-Specific'!$A$13:$E$85,5,0)&amp;""</f>
        <v>1205</v>
      </c>
      <c r="F290" s="299"/>
      <c r="G290" t="s" s="282">
        <f>VLOOKUP($A290,'Questions'!$A$2:$X$333,21,0)&amp;""</f>
        <v>1047</v>
      </c>
      <c r="H290" s="283"/>
      <c r="I290" t="s" s="284">
        <f>VLOOKUP($A290,'Questions'!$A$2:$X$333,23,0)&amp;""</f>
        <v>1064</v>
      </c>
      <c r="J290" s="283"/>
      <c r="K290" t="b" s="290">
        <v>0</v>
      </c>
      <c r="L290" s="300"/>
      <c r="M290" s="118"/>
      <c r="N290" s="118"/>
      <c r="O290" s="28"/>
      <c r="P290" s="29"/>
    </row>
    <row r="291" ht="75" customHeight="1">
      <c r="A291" t="s" s="278">
        <f>'Case-Specific'!A67</f>
        <v>696</v>
      </c>
      <c r="B291" t="s" s="53">
        <f>VLOOKUP($A291,'Case-Specific'!$A$13:$E$85,2,0)&amp;""</f>
        <v>697</v>
      </c>
      <c r="C291" t="s" s="284">
        <f>VLOOKUP($A291,'Case-Specific'!$A$13:$E$85,3,0)&amp;""</f>
      </c>
      <c r="D291" t="s" s="272">
        <f>IF(LEFT(VLOOKUP($A291,'Case-Specific'!$A$13:$E$85,5,0),21)='Auto Responses'!$A$32,'Auto Responses'!$A$33,VLOOKUP($A291,'Case-Specific'!$A$13:$E$85,4,0))&amp;""</f>
        <v>1168</v>
      </c>
      <c r="E291" t="s" s="289">
        <f>VLOOKUP($A291,'Case-Specific'!$A$13:$E$85,5,0)&amp;""</f>
        <v>1205</v>
      </c>
      <c r="F291" s="299"/>
      <c r="G291" t="s" s="282">
        <f>VLOOKUP($A291,'Questions'!$A$2:$X$333,21,0)&amp;""</f>
        <v>1047</v>
      </c>
      <c r="H291" s="283"/>
      <c r="I291" t="s" s="284">
        <f>VLOOKUP($A291,'Questions'!$A$2:$X$333,23,0)&amp;""</f>
        <v>1064</v>
      </c>
      <c r="J291" s="283"/>
      <c r="K291" t="b" s="290">
        <v>0</v>
      </c>
      <c r="L291" s="300"/>
      <c r="M291" s="118"/>
      <c r="N291" s="118"/>
      <c r="O291" s="28"/>
      <c r="P291" s="29"/>
    </row>
    <row r="292" ht="75" customHeight="1">
      <c r="A292" t="s" s="278">
        <f>'Case-Specific'!A68</f>
        <v>698</v>
      </c>
      <c r="B292" t="s" s="53">
        <f>VLOOKUP($A292,'Case-Specific'!$A$13:$E$85,2,0)&amp;""</f>
        <v>699</v>
      </c>
      <c r="C292" t="s" s="284">
        <f>VLOOKUP($A292,'Case-Specific'!$A$13:$E$85,3,0)&amp;""</f>
      </c>
      <c r="D292" t="s" s="272">
        <f>IF(LEFT(VLOOKUP($A292,'Case-Specific'!$A$13:$E$85,5,0),21)='Auto Responses'!$A$32,'Auto Responses'!$A$33,VLOOKUP($A292,'Case-Specific'!$A$13:$E$85,4,0))&amp;""</f>
        <v>1168</v>
      </c>
      <c r="E292" t="s" s="289">
        <f>VLOOKUP($A292,'Case-Specific'!$A$13:$E$85,5,0)&amp;""</f>
        <v>1205</v>
      </c>
      <c r="F292" s="299"/>
      <c r="G292" t="s" s="282">
        <f>VLOOKUP($A292,'Questions'!$A$2:$X$333,21,0)&amp;""</f>
        <v>1047</v>
      </c>
      <c r="H292" s="283"/>
      <c r="I292" t="s" s="284">
        <f>VLOOKUP($A292,'Questions'!$A$2:$X$333,23,0)&amp;""</f>
        <v>1064</v>
      </c>
      <c r="J292" s="283"/>
      <c r="K292" t="b" s="290">
        <v>0</v>
      </c>
      <c r="L292" s="300"/>
      <c r="M292" s="118"/>
      <c r="N292" s="118"/>
      <c r="O292" s="28"/>
      <c r="P292" s="29"/>
    </row>
    <row r="293" ht="75" customHeight="1">
      <c r="A293" t="s" s="278">
        <f>'Case-Specific'!A69</f>
        <v>700</v>
      </c>
      <c r="B293" t="s" s="53">
        <f>VLOOKUP($A293,'Case-Specific'!$A$13:$E$85,2,0)&amp;""</f>
        <v>701</v>
      </c>
      <c r="C293" t="s" s="284">
        <f>VLOOKUP($A293,'Case-Specific'!$A$13:$E$85,3,0)&amp;""</f>
      </c>
      <c r="D293" t="s" s="272">
        <f>IF(LEFT(VLOOKUP($A293,'Case-Specific'!$A$13:$E$85,5,0),21)='Auto Responses'!$A$32,'Auto Responses'!$A$33,VLOOKUP($A293,'Case-Specific'!$A$13:$E$85,4,0))&amp;""</f>
        <v>1168</v>
      </c>
      <c r="E293" t="s" s="289">
        <f>VLOOKUP($A293,'Case-Specific'!$A$13:$E$85,5,0)&amp;""</f>
        <v>1205</v>
      </c>
      <c r="F293" s="299"/>
      <c r="G293" t="s" s="282">
        <f>VLOOKUP($A293,'Questions'!$A$2:$X$333,21,0)&amp;""</f>
        <v>1047</v>
      </c>
      <c r="H293" s="283"/>
      <c r="I293" t="s" s="284">
        <f>VLOOKUP($A293,'Questions'!$A$2:$X$333,23,0)&amp;""</f>
        <v>1064</v>
      </c>
      <c r="J293" s="283"/>
      <c r="K293" t="b" s="290">
        <v>0</v>
      </c>
      <c r="L293" s="300"/>
      <c r="M293" s="118"/>
      <c r="N293" s="118"/>
      <c r="O293" s="28"/>
      <c r="P293" s="29"/>
    </row>
    <row r="294" ht="75" customHeight="1">
      <c r="A294" t="s" s="278">
        <f>'Case-Specific'!A70</f>
        <v>702</v>
      </c>
      <c r="B294" t="s" s="53">
        <f>VLOOKUP($A294,'Case-Specific'!$A$13:$E$85,2,0)&amp;""</f>
        <v>703</v>
      </c>
      <c r="C294" t="s" s="284">
        <f>VLOOKUP($A294,'Case-Specific'!$A$13:$E$85,3,0)&amp;""</f>
      </c>
      <c r="D294" t="s" s="272">
        <f>IF(LEFT(VLOOKUP($A294,'Case-Specific'!$A$13:$E$85,5,0),21)='Auto Responses'!$A$32,'Auto Responses'!$A$33,VLOOKUP($A294,'Case-Specific'!$A$13:$E$85,4,0))&amp;""</f>
        <v>1168</v>
      </c>
      <c r="E294" t="s" s="289">
        <f>VLOOKUP($A294,'Case-Specific'!$A$13:$E$85,5,0)&amp;""</f>
        <v>1205</v>
      </c>
      <c r="F294" s="299"/>
      <c r="G294" t="s" s="282">
        <f>VLOOKUP($A294,'Questions'!$A$2:$X$333,21,0)&amp;""</f>
        <v>1047</v>
      </c>
      <c r="H294" s="283"/>
      <c r="I294" t="s" s="284">
        <f>VLOOKUP($A294,'Questions'!$A$2:$X$333,23,0)&amp;""</f>
        <v>1064</v>
      </c>
      <c r="J294" s="283"/>
      <c r="K294" t="b" s="290">
        <v>0</v>
      </c>
      <c r="L294" s="300"/>
      <c r="M294" s="118"/>
      <c r="N294" s="118"/>
      <c r="O294" s="28"/>
      <c r="P294" s="29"/>
    </row>
    <row r="295" ht="75" customHeight="1">
      <c r="A295" t="s" s="278">
        <f>'Case-Specific'!A71</f>
        <v>704</v>
      </c>
      <c r="B295" t="s" s="53">
        <f>VLOOKUP($A295,'Case-Specific'!$A$13:$E$85,2,0)&amp;""</f>
        <v>705</v>
      </c>
      <c r="C295" t="s" s="291">
        <f>VLOOKUP($A295,'Case-Specific'!$A$13:$E$85,3,0)&amp;""</f>
      </c>
      <c r="D295" t="s" s="279">
        <f>IF(LEFT(VLOOKUP($A295,'Case-Specific'!$A$13:$E$85,5,0),21)='Auto Responses'!$A$32,'Auto Responses'!$A$33,VLOOKUP($A295,'Case-Specific'!$A$13:$E$85,4,0))&amp;""</f>
        <v>1168</v>
      </c>
      <c r="E295" t="s" s="289">
        <f>VLOOKUP($A295,'Case-Specific'!$A$13:$E$85,5,0)&amp;""</f>
        <v>1205</v>
      </c>
      <c r="F295" s="299"/>
      <c r="G295" t="s" s="282">
        <f>VLOOKUP($A295,'Questions'!$A$2:$X$333,21,0)&amp;""</f>
        <v>1038</v>
      </c>
      <c r="H295" s="283"/>
      <c r="I295" t="s" s="284">
        <f>VLOOKUP($A295,'Questions'!$A$2:$X$333,23,0)&amp;""</f>
        <v>1051</v>
      </c>
      <c r="J295" s="283"/>
      <c r="K295" t="b" s="290">
        <v>0</v>
      </c>
      <c r="L295" s="300"/>
      <c r="M295" s="118"/>
      <c r="N295" s="118"/>
      <c r="O295" s="28"/>
      <c r="P295" s="29"/>
    </row>
    <row r="296" ht="75" customHeight="1">
      <c r="A296" t="s" s="278">
        <f>'Case-Specific'!A72</f>
        <v>706</v>
      </c>
      <c r="B296" t="s" s="53">
        <f>VLOOKUP($A296,'Case-Specific'!$A$13:$E$85,2,0)&amp;""</f>
        <v>707</v>
      </c>
      <c r="C296" t="s" s="284">
        <f>VLOOKUP($A296,'Case-Specific'!$A$13:$E$85,3,0)&amp;""</f>
      </c>
      <c r="D296" t="s" s="272">
        <f>IF(LEFT(VLOOKUP($A296,'Case-Specific'!$A$13:$E$85,5,0),21)='Auto Responses'!$A$32,'Auto Responses'!$A$33,VLOOKUP($A296,'Case-Specific'!$A$13:$E$85,4,0))&amp;""</f>
        <v>1168</v>
      </c>
      <c r="E296" t="s" s="289">
        <f>VLOOKUP($A296,'Case-Specific'!$A$13:$E$85,5,0)&amp;""</f>
        <v>1205</v>
      </c>
      <c r="F296" s="299"/>
      <c r="G296" t="s" s="282">
        <f>VLOOKUP($A296,'Questions'!$A$2:$X$333,21,0)&amp;""</f>
        <v>1047</v>
      </c>
      <c r="H296" s="283"/>
      <c r="I296" t="s" s="284">
        <f>VLOOKUP($A296,'Questions'!$A$2:$X$333,23,0)&amp;""</f>
        <v>1051</v>
      </c>
      <c r="J296" s="283"/>
      <c r="K296" t="b" s="290">
        <v>0</v>
      </c>
      <c r="L296" s="300"/>
      <c r="M296" s="118"/>
      <c r="N296" s="118"/>
      <c r="O296" s="28"/>
      <c r="P296" s="29"/>
    </row>
    <row r="297" ht="75" customHeight="1">
      <c r="A297" t="s" s="278">
        <f>'Case-Specific'!A73</f>
        <v>708</v>
      </c>
      <c r="B297" t="s" s="53">
        <f>VLOOKUP($A297,'Case-Specific'!$A$13:$E$85,2,0)&amp;""</f>
        <v>709</v>
      </c>
      <c r="C297" t="s" s="284">
        <f>VLOOKUP($A297,'Case-Specific'!$A$13:$E$85,3,0)&amp;""</f>
      </c>
      <c r="D297" t="s" s="272">
        <f>IF(LEFT(VLOOKUP($A297,'Case-Specific'!$A$13:$E$85,5,0),21)='Auto Responses'!$A$32,'Auto Responses'!$A$33,VLOOKUP($A297,'Case-Specific'!$A$13:$E$85,4,0))&amp;""</f>
        <v>1168</v>
      </c>
      <c r="E297" t="s" s="289">
        <f>VLOOKUP($A297,'Case-Specific'!$A$13:$E$85,5,0)&amp;""</f>
        <v>1205</v>
      </c>
      <c r="F297" s="299"/>
      <c r="G297" t="s" s="282">
        <f>VLOOKUP($A297,'Questions'!$A$2:$X$333,21,0)&amp;""</f>
        <v>1047</v>
      </c>
      <c r="H297" s="283"/>
      <c r="I297" t="s" s="284">
        <f>VLOOKUP($A297,'Questions'!$A$2:$X$333,23,0)&amp;""</f>
        <v>1051</v>
      </c>
      <c r="J297" s="283"/>
      <c r="K297" t="b" s="290">
        <v>0</v>
      </c>
      <c r="L297" s="300"/>
      <c r="M297" s="118"/>
      <c r="N297" s="118"/>
      <c r="O297" s="28"/>
      <c r="P297" s="29"/>
    </row>
    <row r="298" ht="75" customHeight="1">
      <c r="A298" t="s" s="278">
        <f>'Case-Specific'!A74</f>
        <v>710</v>
      </c>
      <c r="B298" t="s" s="53">
        <f>VLOOKUP($A298,'Case-Specific'!$A$13:$E$85,2,0)&amp;""</f>
        <v>711</v>
      </c>
      <c r="C298" t="s" s="291">
        <f>VLOOKUP($A298,'Case-Specific'!$A$13:$E$85,3,0)&amp;""</f>
      </c>
      <c r="D298" t="s" s="279">
        <f>IF(LEFT(VLOOKUP($A298,'Case-Specific'!$A$13:$E$85,5,0),21)='Auto Responses'!$A$32,'Auto Responses'!$A$33,VLOOKUP($A298,'Case-Specific'!$A$13:$E$85,4,0))&amp;""</f>
        <v>1168</v>
      </c>
      <c r="E298" t="s" s="289">
        <f>VLOOKUP($A298,'Case-Specific'!$A$13:$E$85,5,0)&amp;""</f>
        <v>1205</v>
      </c>
      <c r="F298" s="299"/>
      <c r="G298" t="s" s="282">
        <f>VLOOKUP($A298,'Questions'!$A$2:$X$333,21,0)&amp;""</f>
        <v>1038</v>
      </c>
      <c r="H298" s="283"/>
      <c r="I298" t="s" s="284">
        <f>VLOOKUP($A298,'Questions'!$A$2:$X$333,23,0)&amp;""</f>
        <v>1051</v>
      </c>
      <c r="J298" s="283"/>
      <c r="K298" t="b" s="290">
        <v>0</v>
      </c>
      <c r="L298" s="300"/>
      <c r="M298" s="118"/>
      <c r="N298" s="118"/>
      <c r="O298" s="28"/>
      <c r="P298" s="29"/>
    </row>
    <row r="299" ht="18" customHeight="1">
      <c r="A299" t="s" s="30">
        <f>VLOOKUP(LEFT($A300,4),'Auto Responses'!$N$4:$O$38,2,0)&amp;""</f>
        <v>712</v>
      </c>
      <c r="B299" s="31"/>
      <c r="C299" s="51"/>
      <c r="D299" s="51"/>
      <c r="E299" s="292"/>
      <c r="F299" t="s" s="287">
        <v>1036</v>
      </c>
      <c r="G299" t="s" s="288">
        <v>1031</v>
      </c>
      <c r="H299" t="s" s="288">
        <v>1032</v>
      </c>
      <c r="I299" t="s" s="288">
        <v>1033</v>
      </c>
      <c r="J299" t="s" s="288">
        <v>1034</v>
      </c>
      <c r="K299" s="51"/>
      <c r="L299" s="254"/>
      <c r="M299" s="118"/>
      <c r="N299" s="118"/>
      <c r="O299" s="28"/>
      <c r="P299" s="29"/>
    </row>
    <row r="300" ht="28.5" customHeight="1">
      <c r="A300" t="s" s="278">
        <f>'Case-Specific'!A76</f>
        <v>713</v>
      </c>
      <c r="B300" t="s" s="53">
        <f>VLOOKUP($A300,'Case-Specific'!$A$13:$E$85,2,0)&amp;""</f>
        <v>714</v>
      </c>
      <c r="C300" t="s" s="284">
        <f>VLOOKUP($A300,'Case-Specific'!$A$13:$E$85,3,0)&amp;""</f>
      </c>
      <c r="D300" t="s" s="272">
        <f>IF(LEFT(VLOOKUP($A300,'Case-Specific'!$A$13:$E$85,5,0),21)='Auto Responses'!$A$32,'Auto Responses'!$A$33,VLOOKUP($A300,'Case-Specific'!$A$13:$E$85,4,0))&amp;""</f>
        <v>1168</v>
      </c>
      <c r="E300" t="s" s="289">
        <f>VLOOKUP($A300,'Case-Specific'!$A$13:$E$85,5,0)&amp;""</f>
        <v>1206</v>
      </c>
      <c r="F300" s="299"/>
      <c r="G300" t="s" s="282">
        <f>VLOOKUP($A300,'Questions'!$A$2:$X$333,21,0)&amp;""</f>
        <v>1047</v>
      </c>
      <c r="H300" s="283"/>
      <c r="I300" t="s" s="284">
        <f>VLOOKUP($A300,'Questions'!$A$2:$X$333,23,0)&amp;""</f>
        <v>1064</v>
      </c>
      <c r="J300" s="283"/>
      <c r="K300" t="b" s="290">
        <v>0</v>
      </c>
      <c r="L300" s="300"/>
      <c r="M300" s="118"/>
      <c r="N300" s="118"/>
      <c r="O300" s="28"/>
      <c r="P300" s="29"/>
    </row>
    <row r="301" ht="15" customHeight="1">
      <c r="A301" t="s" s="278">
        <f>'Case-Specific'!A77</f>
        <v>716</v>
      </c>
      <c r="B301" t="s" s="53">
        <f>VLOOKUP($A301,'Case-Specific'!$A$13:$E$85,2,0)&amp;""</f>
        <v>717</v>
      </c>
      <c r="C301" t="s" s="284">
        <f>VLOOKUP($A301,'Case-Specific'!$A$13:$E$85,3,0)&amp;""</f>
      </c>
      <c r="D301" t="s" s="272">
        <f>IF(LEFT(VLOOKUP($A301,'Case-Specific'!$A$13:$E$85,5,0),21)='Auto Responses'!$A$32,'Auto Responses'!$A$33,VLOOKUP($A301,'Case-Specific'!$A$13:$E$85,4,0))&amp;""</f>
        <v>1168</v>
      </c>
      <c r="E301" t="s" s="289">
        <f>VLOOKUP($A301,'Case-Specific'!$A$13:$E$85,5,0)&amp;""</f>
        <v>1206</v>
      </c>
      <c r="F301" s="299"/>
      <c r="G301" t="s" s="282">
        <f>VLOOKUP($A301,'Questions'!$A$2:$X$333,21,0)&amp;""</f>
        <v>1052</v>
      </c>
      <c r="H301" s="283"/>
      <c r="I301" t="s" s="284">
        <f>VLOOKUP($A301,'Questions'!$A$2:$X$333,23,0)&amp;""</f>
        <v>1064</v>
      </c>
      <c r="J301" s="283"/>
      <c r="K301" t="b" s="290">
        <v>0</v>
      </c>
      <c r="L301" s="300"/>
      <c r="M301" s="118"/>
      <c r="N301" s="118"/>
      <c r="O301" s="28"/>
      <c r="P301" s="29"/>
    </row>
    <row r="302" ht="42.75" customHeight="1">
      <c r="A302" t="s" s="278">
        <f>'Case-Specific'!A78</f>
        <v>718</v>
      </c>
      <c r="B302" t="s" s="53">
        <f>VLOOKUP($A302,'Case-Specific'!$A$13:$E$85,2,0)&amp;""</f>
        <v>719</v>
      </c>
      <c r="C302" t="s" s="284">
        <f>VLOOKUP($A302,'Case-Specific'!$A$13:$E$85,3,0)&amp;""</f>
      </c>
      <c r="D302" t="s" s="272">
        <f>IF(LEFT(VLOOKUP($A302,'Case-Specific'!$A$13:$E$85,5,0),21)='Auto Responses'!$A$32,'Auto Responses'!$A$33,VLOOKUP($A302,'Case-Specific'!$A$13:$E$85,4,0))&amp;""</f>
        <v>1168</v>
      </c>
      <c r="E302" t="s" s="289">
        <f>VLOOKUP($A302,'Case-Specific'!$A$13:$E$85,5,0)&amp;""</f>
        <v>1206</v>
      </c>
      <c r="F302" s="299"/>
      <c r="G302" t="s" s="282">
        <f>VLOOKUP($A302,'Questions'!$A$2:$X$333,21,0)&amp;""</f>
        <v>1047</v>
      </c>
      <c r="H302" s="283"/>
      <c r="I302" t="s" s="284">
        <f>VLOOKUP($A302,'Questions'!$A$2:$X$333,23,0)&amp;""</f>
        <v>1064</v>
      </c>
      <c r="J302" s="283"/>
      <c r="K302" t="b" s="290">
        <v>0</v>
      </c>
      <c r="L302" s="300"/>
      <c r="M302" s="118"/>
      <c r="N302" s="118"/>
      <c r="O302" s="28"/>
      <c r="P302" s="29"/>
    </row>
    <row r="303" ht="15" customHeight="1">
      <c r="A303" t="s" s="278">
        <f>'Case-Specific'!A79</f>
        <v>720</v>
      </c>
      <c r="B303" t="s" s="53">
        <f>VLOOKUP($A303,'Case-Specific'!$A$13:$E$85,2,0)&amp;""</f>
        <v>721</v>
      </c>
      <c r="C303" t="s" s="284">
        <f>VLOOKUP($A303,'Case-Specific'!$A$13:$E$85,3,0)&amp;""</f>
      </c>
      <c r="D303" t="s" s="272">
        <f>IF(LEFT(VLOOKUP($A303,'Case-Specific'!$A$13:$E$85,5,0),21)='Auto Responses'!$A$32,'Auto Responses'!$A$33,VLOOKUP($A303,'Case-Specific'!$A$13:$E$85,4,0))&amp;""</f>
        <v>1168</v>
      </c>
      <c r="E303" t="s" s="289">
        <f>VLOOKUP($A303,'Case-Specific'!$A$13:$E$85,5,0)&amp;""</f>
        <v>1206</v>
      </c>
      <c r="F303" s="299"/>
      <c r="G303" t="s" s="282">
        <f>VLOOKUP($A303,'Questions'!$A$2:$X$333,21,0)&amp;""</f>
        <v>1052</v>
      </c>
      <c r="H303" s="283"/>
      <c r="I303" t="s" s="284">
        <f>VLOOKUP($A303,'Questions'!$A$2:$X$333,23,0)&amp;""</f>
        <v>1064</v>
      </c>
      <c r="J303" s="283"/>
      <c r="K303" t="b" s="290">
        <v>0</v>
      </c>
      <c r="L303" s="300"/>
      <c r="M303" s="118"/>
      <c r="N303" s="118"/>
      <c r="O303" s="28"/>
      <c r="P303" s="29"/>
    </row>
    <row r="304" ht="28.5" customHeight="1">
      <c r="A304" t="s" s="278">
        <f>'Case-Specific'!A80</f>
        <v>722</v>
      </c>
      <c r="B304" t="s" s="53">
        <f>VLOOKUP($A304,'Case-Specific'!$A$13:$E$85,2,0)&amp;""</f>
        <v>723</v>
      </c>
      <c r="C304" t="s" s="284">
        <f>VLOOKUP($A304,'Case-Specific'!$A$13:$E$85,3,0)&amp;""</f>
      </c>
      <c r="D304" t="s" s="272">
        <f>IF(LEFT(VLOOKUP($A304,'Case-Specific'!$A$13:$E$85,5,0),21)='Auto Responses'!$A$32,'Auto Responses'!$A$33,VLOOKUP($A304,'Case-Specific'!$A$13:$E$85,4,0))&amp;""</f>
        <v>1168</v>
      </c>
      <c r="E304" t="s" s="289">
        <f>VLOOKUP($A304,'Case-Specific'!$A$13:$E$85,5,0)&amp;""</f>
        <v>1206</v>
      </c>
      <c r="F304" s="299"/>
      <c r="G304" t="s" s="282">
        <f>VLOOKUP($A304,'Questions'!$A$2:$X$333,21,0)&amp;""</f>
        <v>1047</v>
      </c>
      <c r="H304" s="283"/>
      <c r="I304" t="s" s="284">
        <f>VLOOKUP($A304,'Questions'!$A$2:$X$333,23,0)&amp;""</f>
        <v>1064</v>
      </c>
      <c r="J304" s="283"/>
      <c r="K304" t="b" s="290">
        <v>0</v>
      </c>
      <c r="L304" s="300"/>
      <c r="M304" s="118"/>
      <c r="N304" s="118"/>
      <c r="O304" s="28"/>
      <c r="P304" s="29"/>
    </row>
    <row r="305" ht="28.5" customHeight="1">
      <c r="A305" t="s" s="278">
        <f>'Case-Specific'!A81</f>
        <v>724</v>
      </c>
      <c r="B305" t="s" s="53">
        <f>VLOOKUP($A305,'Case-Specific'!$A$13:$E$85,2,0)&amp;""</f>
        <v>725</v>
      </c>
      <c r="C305" t="s" s="284">
        <f>VLOOKUP($A305,'Case-Specific'!$A$13:$E$85,3,0)&amp;""</f>
      </c>
      <c r="D305" t="s" s="272">
        <f>IF(LEFT(VLOOKUP($A305,'Case-Specific'!$A$13:$E$85,5,0),21)='Auto Responses'!$A$32,'Auto Responses'!$A$33,VLOOKUP($A305,'Case-Specific'!$A$13:$E$85,4,0))&amp;""</f>
        <v>1168</v>
      </c>
      <c r="E305" t="s" s="289">
        <f>VLOOKUP($A305,'Case-Specific'!$A$13:$E$85,5,0)&amp;""</f>
        <v>1206</v>
      </c>
      <c r="F305" s="299"/>
      <c r="G305" t="s" s="282">
        <f>VLOOKUP($A305,'Questions'!$A$2:$X$333,21,0)&amp;""</f>
        <v>1047</v>
      </c>
      <c r="H305" s="283"/>
      <c r="I305" t="s" s="284">
        <f>VLOOKUP($A305,'Questions'!$A$2:$X$333,23,0)&amp;""</f>
        <v>1064</v>
      </c>
      <c r="J305" s="283"/>
      <c r="K305" t="b" s="290">
        <v>0</v>
      </c>
      <c r="L305" s="300"/>
      <c r="M305" s="118"/>
      <c r="N305" s="118"/>
      <c r="O305" s="28"/>
      <c r="P305" s="29"/>
    </row>
    <row r="306" ht="28.5" customHeight="1">
      <c r="A306" t="s" s="278">
        <f>'Case-Specific'!A82</f>
        <v>726</v>
      </c>
      <c r="B306" t="s" s="53">
        <f>VLOOKUP($A306,'Case-Specific'!$A$13:$E$85,2,0)&amp;""</f>
        <v>727</v>
      </c>
      <c r="C306" t="s" s="284">
        <f>VLOOKUP($A306,'Case-Specific'!$A$13:$E$85,3,0)&amp;""</f>
      </c>
      <c r="D306" t="s" s="272">
        <f>IF(LEFT(VLOOKUP($A306,'Case-Specific'!$A$13:$E$85,5,0),21)='Auto Responses'!$A$32,'Auto Responses'!$A$33,VLOOKUP($A306,'Case-Specific'!$A$13:$E$85,4,0))&amp;""</f>
        <v>1168</v>
      </c>
      <c r="E306" t="s" s="289">
        <f>VLOOKUP($A306,'Case-Specific'!$A$13:$E$85,5,0)&amp;""</f>
        <v>1206</v>
      </c>
      <c r="F306" s="299"/>
      <c r="G306" t="s" s="282">
        <f>VLOOKUP($A306,'Questions'!$A$2:$X$333,21,0)&amp;""</f>
        <v>1047</v>
      </c>
      <c r="H306" s="283"/>
      <c r="I306" t="s" s="284">
        <f>VLOOKUP($A306,'Questions'!$A$2:$X$333,23,0)&amp;""</f>
        <v>1064</v>
      </c>
      <c r="J306" s="283"/>
      <c r="K306" t="b" s="290">
        <v>0</v>
      </c>
      <c r="L306" s="300"/>
      <c r="M306" s="118"/>
      <c r="N306" s="118"/>
      <c r="O306" s="28"/>
      <c r="P306" s="29"/>
    </row>
    <row r="307" ht="30" customHeight="1">
      <c r="A307" t="s" s="278">
        <f>'Case-Specific'!A83</f>
        <v>728</v>
      </c>
      <c r="B307" t="s" s="53">
        <f>VLOOKUP($A307,'Case-Specific'!$A$13:$E$85,2,0)&amp;""</f>
        <v>729</v>
      </c>
      <c r="C307" t="s" s="291">
        <f>VLOOKUP($A307,'Case-Specific'!$A$13:$E$85,3,0)&amp;""</f>
      </c>
      <c r="D307" t="s" s="279">
        <f>IF(LEFT(VLOOKUP($A307,'Case-Specific'!$A$13:$E$85,5,0),21)='Auto Responses'!$A$32,'Auto Responses'!$A$33,VLOOKUP($A307,'Case-Specific'!$A$13:$E$85,4,0))&amp;""</f>
        <v>1168</v>
      </c>
      <c r="E307" t="s" s="289">
        <f>VLOOKUP($A307,'Case-Specific'!$A$13:$E$85,5,0)&amp;""</f>
        <v>1206</v>
      </c>
      <c r="F307" s="299"/>
      <c r="G307" t="s" s="282">
        <f>VLOOKUP($A307,'Questions'!$A$2:$X$333,21,0)&amp;""</f>
        <v>1038</v>
      </c>
      <c r="H307" s="283"/>
      <c r="I307" t="s" s="284">
        <f>VLOOKUP($A307,'Questions'!$A$2:$X$333,23,0)&amp;""</f>
        <v>1064</v>
      </c>
      <c r="J307" s="283"/>
      <c r="K307" t="b" s="290">
        <v>0</v>
      </c>
      <c r="L307" s="300"/>
      <c r="M307" s="118"/>
      <c r="N307" s="118"/>
      <c r="O307" s="28"/>
      <c r="P307" s="29"/>
    </row>
    <row r="308" ht="45" customHeight="1">
      <c r="A308" t="s" s="278">
        <f>'Case-Specific'!A84</f>
        <v>730</v>
      </c>
      <c r="B308" t="s" s="53">
        <f>VLOOKUP($A308,'Case-Specific'!$A$13:$E$85,2,0)&amp;""</f>
        <v>731</v>
      </c>
      <c r="C308" t="s" s="291">
        <f>VLOOKUP($A308,'Case-Specific'!$A$13:$E$85,3,0)&amp;""</f>
      </c>
      <c r="D308" t="s" s="279">
        <f>IF(LEFT(VLOOKUP($A308,'Case-Specific'!$A$13:$E$85,5,0),21)='Auto Responses'!$A$32,'Auto Responses'!$A$33,VLOOKUP($A308,'Case-Specific'!$A$13:$E$85,4,0))&amp;""</f>
        <v>1168</v>
      </c>
      <c r="E308" t="s" s="289">
        <f>VLOOKUP($A308,'Case-Specific'!$A$13:$E$85,5,0)&amp;""</f>
        <v>1206</v>
      </c>
      <c r="F308" s="299"/>
      <c r="G308" t="s" s="282">
        <f>VLOOKUP($A308,'Questions'!$A$2:$X$333,21,0)&amp;""</f>
        <v>1038</v>
      </c>
      <c r="H308" s="283"/>
      <c r="I308" t="s" s="284">
        <f>VLOOKUP($A308,'Questions'!$A$2:$X$333,23,0)&amp;""</f>
        <v>1051</v>
      </c>
      <c r="J308" s="283"/>
      <c r="K308" t="b" s="290">
        <v>0</v>
      </c>
      <c r="L308" s="300"/>
      <c r="M308" s="118"/>
      <c r="N308" s="118"/>
      <c r="O308" s="28"/>
      <c r="P308" s="29"/>
    </row>
    <row r="309" ht="15.75" customHeight="1">
      <c r="A309" t="s" s="278">
        <f>'Case-Specific'!A85</f>
        <v>732</v>
      </c>
      <c r="B309" t="s" s="53">
        <f>VLOOKUP($A309,'Case-Specific'!$A$13:$E$85,2,0)&amp;""</f>
        <v>733</v>
      </c>
      <c r="C309" t="s" s="284">
        <f>VLOOKUP($A309,'Case-Specific'!$A$13:$E$85,3,0)&amp;""</f>
      </c>
      <c r="D309" t="s" s="272">
        <f>IF(LEFT(VLOOKUP($A309,'Case-Specific'!$A$13:$E$85,5,0),21)='Auto Responses'!$A$32,'Auto Responses'!$A$33,VLOOKUP($A309,'Case-Specific'!$A$13:$E$85,4,0))&amp;""</f>
        <v>1168</v>
      </c>
      <c r="E309" t="s" s="289">
        <f>VLOOKUP($A309,'Case-Specific'!$A$13:$E$85,5,0)&amp;""</f>
        <v>1206</v>
      </c>
      <c r="F309" s="299"/>
      <c r="G309" t="s" s="282">
        <f>VLOOKUP($A309,'Questions'!$A$2:$X$333,21,0)&amp;""</f>
        <v>1047</v>
      </c>
      <c r="H309" s="283"/>
      <c r="I309" t="s" s="284">
        <f>VLOOKUP($A309,'Questions'!$A$2:$X$333,23,0)&amp;""</f>
        <v>1051</v>
      </c>
      <c r="J309" s="283"/>
      <c r="K309" t="b" s="298">
        <v>0</v>
      </c>
      <c r="L309" s="300"/>
      <c r="M309" s="118"/>
      <c r="N309" s="118"/>
      <c r="O309" s="28"/>
      <c r="P309" s="29"/>
    </row>
    <row r="310" ht="18" customHeight="1">
      <c r="A310" t="s" s="30">
        <f>VLOOKUP(LEFT($A311,4),'Auto Responses'!$N$4:$O$38,2,0)&amp;""</f>
        <v>735</v>
      </c>
      <c r="B310" s="31"/>
      <c r="C310" s="51"/>
      <c r="D310" s="51"/>
      <c r="E310" s="292"/>
      <c r="F310" t="s" s="287">
        <v>1036</v>
      </c>
      <c r="G310" t="s" s="288">
        <v>1031</v>
      </c>
      <c r="H310" t="s" s="288">
        <v>1032</v>
      </c>
      <c r="I310" t="s" s="288">
        <v>1033</v>
      </c>
      <c r="J310" t="s" s="288">
        <v>1034</v>
      </c>
      <c r="K310" s="275"/>
      <c r="L310" s="254"/>
      <c r="M310" s="118"/>
      <c r="N310" s="118"/>
      <c r="O310" s="28"/>
      <c r="P310" s="29"/>
    </row>
    <row r="311" ht="30" customHeight="1">
      <c r="A311" t="s" s="278">
        <f>'AI'!$A$20</f>
        <v>736</v>
      </c>
      <c r="B311" t="s" s="53">
        <f>VLOOKUP($A311,'AI'!$A$13:$E$55,2,0)&amp;""</f>
        <v>737</v>
      </c>
      <c r="C311" t="s" s="284">
        <f>VLOOKUP($A311,'AI'!$A$13:$E$55,3,0)&amp;""</f>
      </c>
      <c r="D311" t="s" s="272">
        <f>IF(LEFT(VLOOKUP($A311,'AI'!$A$13:$E$55,5,0),21)='Auto Responses'!$A$32,'Auto Responses'!$A$33,VLOOKUP($A311,'AI'!$A$13:$E$55,4,0))&amp;""</f>
        <v>1168</v>
      </c>
      <c r="E311" t="s" s="289">
        <f>VLOOKUP($A311,'AI'!$A$13:$E$55,5,0)&amp;""</f>
        <v>1207</v>
      </c>
      <c r="F311" s="299"/>
      <c r="G311" t="s" s="282">
        <f>VLOOKUP($A311,'Questions'!$A$2:$X$333,21,0)&amp;""</f>
        <v>1038</v>
      </c>
      <c r="H311" s="283"/>
      <c r="I311" t="s" s="284">
        <f>VLOOKUP($A311,'Questions'!$A$2:$X$333,23,0)&amp;""</f>
      </c>
      <c r="J311" s="283"/>
      <c r="K311" t="b" s="290">
        <v>0</v>
      </c>
      <c r="L311" s="300"/>
      <c r="M311" s="118"/>
      <c r="N311" s="118"/>
      <c r="O311" s="28"/>
      <c r="P311" s="29"/>
    </row>
    <row r="312" ht="30" customHeight="1">
      <c r="A312" t="s" s="278">
        <f>'AI'!$A$21</f>
        <v>739</v>
      </c>
      <c r="B312" t="s" s="53">
        <f>VLOOKUP($A312,'AI'!$A$13:$E$55,2,0)&amp;""</f>
        <v>740</v>
      </c>
      <c r="C312" t="s" s="284">
        <f>VLOOKUP($A312,'AI'!$A$13:$E$55,3,0)&amp;""</f>
      </c>
      <c r="D312" t="s" s="272">
        <f>IF(LEFT(VLOOKUP($A312,'AI'!$A$13:$E$55,5,0),21)='Auto Responses'!$A$32,'Auto Responses'!$A$33,VLOOKUP($A312,'AI'!$A$13:$E$55,4,0))&amp;""</f>
        <v>1168</v>
      </c>
      <c r="E312" t="s" s="289">
        <f>VLOOKUP($A312,'AI'!$A$13:$E$55,5,0)&amp;""</f>
        <v>1207</v>
      </c>
      <c r="F312" s="299"/>
      <c r="G312" t="s" s="282">
        <f>VLOOKUP($A312,'Questions'!$A$2:$X$333,21,0)&amp;""</f>
        <v>1038</v>
      </c>
      <c r="H312" s="283"/>
      <c r="I312" t="s" s="284">
        <f>VLOOKUP($A312,'Questions'!$A$2:$X$333,23,0)&amp;""</f>
      </c>
      <c r="J312" s="283"/>
      <c r="K312" t="b" s="290">
        <v>0</v>
      </c>
      <c r="L312" s="300"/>
      <c r="M312" s="118"/>
      <c r="N312" s="118"/>
      <c r="O312" s="28"/>
      <c r="P312" s="29"/>
    </row>
    <row r="313" ht="18" customHeight="1">
      <c r="A313" t="s" s="30">
        <f>VLOOKUP(LEFT($A314,4),'Auto Responses'!$N$4:$O$38,2,0)&amp;""</f>
        <v>741</v>
      </c>
      <c r="B313" s="31"/>
      <c r="C313" s="51"/>
      <c r="D313" s="51"/>
      <c r="E313" s="292"/>
      <c r="F313" t="s" s="287">
        <v>1036</v>
      </c>
      <c r="G313" t="s" s="288">
        <v>1031</v>
      </c>
      <c r="H313" t="s" s="288">
        <v>1032</v>
      </c>
      <c r="I313" t="s" s="288">
        <v>1033</v>
      </c>
      <c r="J313" t="s" s="288">
        <v>1034</v>
      </c>
      <c r="K313" s="51"/>
      <c r="L313" s="254"/>
      <c r="M313" s="118"/>
      <c r="N313" s="118"/>
      <c r="O313" s="28"/>
      <c r="P313" s="29"/>
    </row>
    <row r="314" ht="45" customHeight="1">
      <c r="A314" t="s" s="278">
        <f>'AI'!$A$23</f>
        <v>742</v>
      </c>
      <c r="B314" t="s" s="53">
        <f>VLOOKUP($A314,'AI'!$A$13:$E$55,2,0)&amp;""</f>
        <v>743</v>
      </c>
      <c r="C314" t="s" s="284">
        <f>VLOOKUP($A314,'AI'!$A$13:$E$55,3,0)&amp;""</f>
      </c>
      <c r="D314" t="s" s="272">
        <f>IF(LEFT(VLOOKUP($A314,'AI'!$A$13:$E$55,5,0),21)='Auto Responses'!$A$32,'Auto Responses'!$A$33,VLOOKUP($A314,'AI'!$A$13:$E$55,4,0))&amp;""</f>
        <v>1168</v>
      </c>
      <c r="E314" t="s" s="289">
        <f>VLOOKUP($A314,'AI'!$A$13:$E$55,5,0)&amp;""</f>
        <v>1207</v>
      </c>
      <c r="F314" s="299"/>
      <c r="G314" t="s" s="282">
        <f>VLOOKUP($A314,'Questions'!$A$2:$X$333,21,0)&amp;""</f>
        <v>1047</v>
      </c>
      <c r="H314" s="283"/>
      <c r="I314" t="s" s="284">
        <f>VLOOKUP($A314,'Questions'!$A$2:$X$333,23,0)&amp;""</f>
        <v>1049</v>
      </c>
      <c r="J314" s="283"/>
      <c r="K314" t="b" s="290">
        <v>0</v>
      </c>
      <c r="L314" s="300"/>
      <c r="M314" s="118"/>
      <c r="N314" s="118"/>
      <c r="O314" s="28"/>
      <c r="P314" s="29"/>
    </row>
    <row r="315" ht="60" customHeight="1">
      <c r="A315" t="s" s="278">
        <f>'AI'!$A$24</f>
        <v>744</v>
      </c>
      <c r="B315" t="s" s="53">
        <f>VLOOKUP($A315,'AI'!$A$13:$E$55,2,0)&amp;""</f>
        <v>745</v>
      </c>
      <c r="C315" t="s" s="284">
        <f>VLOOKUP($A315,'AI'!$A$13:$E$55,3,0)&amp;""</f>
      </c>
      <c r="D315" t="s" s="272">
        <f>IF(LEFT(VLOOKUP($A315,'AI'!$A$13:$E$55,5,0),21)='Auto Responses'!$A$32,'Auto Responses'!$A$33,VLOOKUP($A315,'AI'!$A$13:$E$55,4,0))&amp;""</f>
        <v>1168</v>
      </c>
      <c r="E315" t="s" s="289">
        <f>VLOOKUP($A315,'AI'!$A$13:$E$55,5,0)&amp;""</f>
        <v>1207</v>
      </c>
      <c r="F315" s="299"/>
      <c r="G315" t="s" s="282">
        <f>VLOOKUP($A315,'Questions'!$A$2:$X$333,21,0)&amp;""</f>
        <v>1047</v>
      </c>
      <c r="H315" s="283"/>
      <c r="I315" t="s" s="284">
        <f>VLOOKUP($A315,'Questions'!$A$2:$X$333,23,0)&amp;""</f>
        <v>1049</v>
      </c>
      <c r="J315" s="283"/>
      <c r="K315" t="b" s="290">
        <v>0</v>
      </c>
      <c r="L315" s="300"/>
      <c r="M315" s="118"/>
      <c r="N315" s="118"/>
      <c r="O315" s="28"/>
      <c r="P315" s="29"/>
    </row>
    <row r="316" ht="75" customHeight="1">
      <c r="A316" t="s" s="278">
        <f>'AI'!$A$25</f>
        <v>746</v>
      </c>
      <c r="B316" t="s" s="53">
        <f>VLOOKUP($A316,'AI'!$A$13:$E$55,2,0)&amp;""</f>
        <v>747</v>
      </c>
      <c r="C316" t="s" s="284">
        <f>VLOOKUP($A316,'AI'!$A$13:$E$55,3,0)&amp;""</f>
      </c>
      <c r="D316" t="s" s="272">
        <f>IF(LEFT(VLOOKUP($A316,'AI'!$A$13:$E$55,5,0),21)='Auto Responses'!$A$32,'Auto Responses'!$A$33,VLOOKUP($A316,'AI'!$A$13:$E$55,4,0))&amp;""</f>
        <v>1168</v>
      </c>
      <c r="E316" t="s" s="289">
        <f>VLOOKUP($A316,'AI'!$A$13:$E$55,5,0)&amp;""</f>
        <v>1207</v>
      </c>
      <c r="F316" s="299"/>
      <c r="G316" t="s" s="282">
        <f>VLOOKUP($A316,'Questions'!$A$2:$X$333,21,0)&amp;""</f>
        <v>1047</v>
      </c>
      <c r="H316" s="283"/>
      <c r="I316" t="s" s="284">
        <f>VLOOKUP($A316,'Questions'!$A$2:$X$333,23,0)&amp;""</f>
        <v>1049</v>
      </c>
      <c r="J316" s="283"/>
      <c r="K316" t="b" s="290">
        <v>0</v>
      </c>
      <c r="L316" s="300"/>
      <c r="M316" s="118"/>
      <c r="N316" s="118"/>
      <c r="O316" s="28"/>
      <c r="P316" s="29"/>
    </row>
    <row r="317" ht="75" customHeight="1">
      <c r="A317" t="s" s="278">
        <f>'AI'!$A$26</f>
        <v>748</v>
      </c>
      <c r="B317" t="s" s="53">
        <f>VLOOKUP($A317,'AI'!$A$13:$E$55,2,0)&amp;""</f>
        <v>749</v>
      </c>
      <c r="C317" t="s" s="291">
        <f>VLOOKUP($A317,'AI'!$A$13:$E$55,3,0)&amp;""</f>
      </c>
      <c r="D317" t="s" s="279">
        <f>IF(LEFT(VLOOKUP($A317,'AI'!$A$13:$E$55,5,0),21)='Auto Responses'!$A$32,'Auto Responses'!$A$33,VLOOKUP($A317,'AI'!$A$13:$E$55,4,0))&amp;""</f>
        <v>1168</v>
      </c>
      <c r="E317" t="s" s="289">
        <f>VLOOKUP($A317,'AI'!$A$13:$E$55,5,0)&amp;""</f>
        <v>1207</v>
      </c>
      <c r="F317" s="299"/>
      <c r="G317" t="s" s="282">
        <f>VLOOKUP($A317,'Questions'!$A$2:$X$333,21,0)&amp;""</f>
        <v>1038</v>
      </c>
      <c r="H317" s="283"/>
      <c r="I317" t="s" s="284">
        <f>VLOOKUP($A317,'Questions'!$A$2:$X$333,23,0)&amp;""</f>
        <v>1064</v>
      </c>
      <c r="J317" s="283"/>
      <c r="K317" t="b" s="290">
        <v>0</v>
      </c>
      <c r="L317" s="300"/>
      <c r="M317" s="118"/>
      <c r="N317" s="118"/>
      <c r="O317" s="28"/>
      <c r="P317" s="29"/>
    </row>
    <row r="318" ht="105" customHeight="1">
      <c r="A318" t="s" s="278">
        <f>'AI'!$A$27</f>
        <v>750</v>
      </c>
      <c r="B318" t="s" s="53">
        <f>VLOOKUP($A318,'AI'!$A$13:$E$55,2,0)&amp;""</f>
        <v>751</v>
      </c>
      <c r="C318" t="s" s="284">
        <f>VLOOKUP($A318,'AI'!$A$13:$E$55,3,0)&amp;""</f>
      </c>
      <c r="D318" t="s" s="272">
        <f>IF(LEFT(VLOOKUP($A318,'AI'!$A$13:$E$55,5,0),21)='Auto Responses'!$A$32,'Auto Responses'!$A$33,VLOOKUP($A318,'AI'!$A$13:$E$55,4,0))&amp;""</f>
        <v>1168</v>
      </c>
      <c r="E318" t="s" s="289">
        <f>VLOOKUP($A318,'AI'!$A$13:$E$55,5,0)&amp;""</f>
        <v>1207</v>
      </c>
      <c r="F318" s="299"/>
      <c r="G318" t="s" s="282">
        <f>VLOOKUP($A318,'Questions'!$A$2:$X$333,21,0)&amp;""</f>
        <v>1047</v>
      </c>
      <c r="H318" s="283"/>
      <c r="I318" t="s" s="284">
        <f>VLOOKUP($A318,'Questions'!$A$2:$X$333,23,0)&amp;""</f>
        <v>1064</v>
      </c>
      <c r="J318" s="283"/>
      <c r="K318" t="b" s="290">
        <v>0</v>
      </c>
      <c r="L318" s="300"/>
      <c r="M318" s="118"/>
      <c r="N318" s="118"/>
      <c r="O318" s="28"/>
      <c r="P318" s="29"/>
    </row>
    <row r="319" ht="18" customHeight="1">
      <c r="A319" t="s" s="30">
        <f>VLOOKUP(LEFT($A320,4),'Auto Responses'!$N$4:$O$38,2,0)&amp;""</f>
        <v>752</v>
      </c>
      <c r="B319" s="31"/>
      <c r="C319" s="51"/>
      <c r="D319" s="51"/>
      <c r="E319" s="292"/>
      <c r="F319" t="s" s="287">
        <v>1036</v>
      </c>
      <c r="G319" t="s" s="288">
        <v>1031</v>
      </c>
      <c r="H319" t="s" s="288">
        <v>1032</v>
      </c>
      <c r="I319" t="s" s="288">
        <v>1033</v>
      </c>
      <c r="J319" t="s" s="288">
        <v>1034</v>
      </c>
      <c r="K319" s="51"/>
      <c r="L319" s="254"/>
      <c r="M319" s="118"/>
      <c r="N319" s="118"/>
      <c r="O319" s="28"/>
      <c r="P319" s="29"/>
    </row>
    <row r="320" ht="60" customHeight="1">
      <c r="A320" t="s" s="278">
        <f>'AI'!$A$29</f>
        <v>753</v>
      </c>
      <c r="B320" t="s" s="53">
        <f>VLOOKUP($A320,'AI'!$A$13:$E$55,2,0)&amp;""</f>
        <v>754</v>
      </c>
      <c r="C320" t="s" s="284">
        <f>VLOOKUP($A320,'AI'!$A$13:$E$55,3,0)&amp;""</f>
      </c>
      <c r="D320" t="s" s="272">
        <f>IF(LEFT(VLOOKUP($A320,'AI'!$A$13:$E$55,5,0),21)='Auto Responses'!$A$32,'Auto Responses'!$A$33,VLOOKUP($A320,'AI'!$A$13:$E$55,4,0))&amp;""</f>
        <v>1168</v>
      </c>
      <c r="E320" t="s" s="289">
        <f>VLOOKUP($A320,'AI'!$A$13:$E$55,5,0)&amp;""</f>
        <v>1207</v>
      </c>
      <c r="F320" s="299"/>
      <c r="G320" t="s" s="282">
        <f>VLOOKUP($A320,'Questions'!$A$2:$X$333,21,0)&amp;""</f>
        <v>1047</v>
      </c>
      <c r="H320" s="283"/>
      <c r="I320" t="s" s="284">
        <f>VLOOKUP($A320,'Questions'!$A$2:$X$333,23,0)&amp;""</f>
        <v>1049</v>
      </c>
      <c r="J320" s="283"/>
      <c r="K320" t="b" s="290">
        <v>0</v>
      </c>
      <c r="L320" s="300"/>
      <c r="M320" s="118"/>
      <c r="N320" s="118"/>
      <c r="O320" s="28"/>
      <c r="P320" s="29"/>
    </row>
    <row r="321" ht="60" customHeight="1">
      <c r="A321" t="s" s="278">
        <f>'AI'!$A$30</f>
        <v>755</v>
      </c>
      <c r="B321" t="s" s="53">
        <f>VLOOKUP($A321,'AI'!$A$13:$E$55,2,0)&amp;""</f>
        <v>756</v>
      </c>
      <c r="C321" t="s" s="284">
        <f>VLOOKUP($A321,'AI'!$A$13:$E$55,3,0)&amp;""</f>
      </c>
      <c r="D321" t="s" s="272">
        <f>IF(LEFT(VLOOKUP($A321,'AI'!$A$13:$E$55,5,0),21)='Auto Responses'!$A$32,'Auto Responses'!$A$33,VLOOKUP($A321,'AI'!$A$13:$E$55,4,0))&amp;""</f>
        <v>1168</v>
      </c>
      <c r="E321" t="s" s="289">
        <f>VLOOKUP($A321,'AI'!$A$13:$E$55,5,0)&amp;""</f>
        <v>1207</v>
      </c>
      <c r="F321" s="299"/>
      <c r="G321" t="s" s="282">
        <f>VLOOKUP($A321,'Questions'!$A$2:$X$333,21,0)&amp;""</f>
        <v>1047</v>
      </c>
      <c r="H321" s="283"/>
      <c r="I321" t="s" s="284">
        <f>VLOOKUP($A321,'Questions'!$A$2:$X$333,23,0)&amp;""</f>
        <v>1049</v>
      </c>
      <c r="J321" s="283"/>
      <c r="K321" t="b" s="290">
        <v>0</v>
      </c>
      <c r="L321" s="300"/>
      <c r="M321" s="118"/>
      <c r="N321" s="118"/>
      <c r="O321" s="28"/>
      <c r="P321" s="29"/>
    </row>
    <row r="322" ht="165" customHeight="1">
      <c r="A322" t="s" s="278">
        <f>'AI'!$A$31</f>
        <v>757</v>
      </c>
      <c r="B322" t="s" s="53">
        <f>VLOOKUP($A322,'AI'!$A$13:$E$55,2,0)&amp;""</f>
        <v>758</v>
      </c>
      <c r="C322" t="s" s="284">
        <f>VLOOKUP($A322,'AI'!$A$13:$E$55,3,0)&amp;""</f>
      </c>
      <c r="D322" t="s" s="272">
        <f>IF(LEFT(VLOOKUP($A322,'AI'!$A$13:$E$55,5,0),21)='Auto Responses'!$A$32,'Auto Responses'!$A$33,VLOOKUP($A322,'AI'!$A$13:$E$55,4,0))&amp;""</f>
        <v>1168</v>
      </c>
      <c r="E322" t="s" s="289">
        <f>VLOOKUP($A322,'AI'!$A$13:$E$55,5,0)&amp;""</f>
        <v>1207</v>
      </c>
      <c r="F322" s="299"/>
      <c r="G322" t="s" s="282">
        <f>VLOOKUP($A322,'Questions'!$A$2:$X$333,21,0)&amp;""</f>
        <v>1047</v>
      </c>
      <c r="H322" s="283"/>
      <c r="I322" t="s" s="284">
        <f>VLOOKUP($A322,'Questions'!$A$2:$X$333,23,0)&amp;""</f>
        <v>1049</v>
      </c>
      <c r="J322" s="283"/>
      <c r="K322" t="b" s="290">
        <v>0</v>
      </c>
      <c r="L322" s="300"/>
      <c r="M322" s="118"/>
      <c r="N322" s="118"/>
      <c r="O322" s="28"/>
      <c r="P322" s="29"/>
    </row>
    <row r="323" ht="165" customHeight="1">
      <c r="A323" t="s" s="278">
        <f>'AI'!$A$32</f>
        <v>759</v>
      </c>
      <c r="B323" t="s" s="53">
        <f>VLOOKUP($A323,'AI'!$A$13:$E$55,2,0)&amp;""</f>
        <v>760</v>
      </c>
      <c r="C323" t="s" s="284">
        <f>VLOOKUP($A323,'AI'!$A$13:$E$55,3,0)&amp;""</f>
      </c>
      <c r="D323" t="s" s="272">
        <f>IF(LEFT(VLOOKUP($A323,'AI'!$A$13:$E$55,5,0),21)='Auto Responses'!$A$32,'Auto Responses'!$A$33,VLOOKUP($A323,'AI'!$A$13:$E$55,4,0))&amp;""</f>
        <v>1168</v>
      </c>
      <c r="E323" t="s" s="289">
        <f>VLOOKUP($A323,'AI'!$A$13:$E$55,5,0)&amp;""</f>
        <v>1207</v>
      </c>
      <c r="F323" s="299"/>
      <c r="G323" t="s" s="282">
        <f>VLOOKUP($A323,'Questions'!$A$2:$X$333,21,0)&amp;""</f>
        <v>1047</v>
      </c>
      <c r="H323" s="283"/>
      <c r="I323" t="s" s="284">
        <f>VLOOKUP($A323,'Questions'!$A$2:$X$333,23,0)&amp;""</f>
        <v>1049</v>
      </c>
      <c r="J323" s="283"/>
      <c r="K323" t="b" s="290">
        <v>0</v>
      </c>
      <c r="L323" s="300"/>
      <c r="M323" s="118"/>
      <c r="N323" s="118"/>
      <c r="O323" s="28"/>
      <c r="P323" s="29"/>
    </row>
    <row r="324" ht="75" customHeight="1">
      <c r="A324" t="s" s="278">
        <f>'AI'!$A$33</f>
        <v>761</v>
      </c>
      <c r="B324" t="s" s="53">
        <f>VLOOKUP($A324,'AI'!$A$13:$E$55,2,0)&amp;""</f>
        <v>762</v>
      </c>
      <c r="C324" t="s" s="284">
        <f>VLOOKUP($A324,'AI'!$A$13:$E$55,3,0)&amp;""</f>
      </c>
      <c r="D324" t="s" s="272">
        <f>IF(LEFT(VLOOKUP($A324,'AI'!$A$13:$E$55,5,0),21)='Auto Responses'!$A$32,'Auto Responses'!$A$33,VLOOKUP($A324,'AI'!$A$13:$E$55,4,0))&amp;""</f>
        <v>1168</v>
      </c>
      <c r="E324" t="s" s="289">
        <f>VLOOKUP($A324,'AI'!$A$13:$E$55,5,0)&amp;""</f>
        <v>1207</v>
      </c>
      <c r="F324" s="299"/>
      <c r="G324" t="s" s="282">
        <f>VLOOKUP($A324,'Questions'!$A$2:$X$333,21,0)&amp;""</f>
        <v>1047</v>
      </c>
      <c r="H324" s="283"/>
      <c r="I324" t="s" s="284">
        <f>VLOOKUP($A324,'Questions'!$A$2:$X$333,23,0)&amp;""</f>
        <v>1051</v>
      </c>
      <c r="J324" s="283"/>
      <c r="K324" t="b" s="290">
        <v>0</v>
      </c>
      <c r="L324" s="300"/>
      <c r="M324" s="118"/>
      <c r="N324" s="118"/>
      <c r="O324" s="28"/>
      <c r="P324" s="29"/>
    </row>
    <row r="325" ht="18" customHeight="1">
      <c r="A325" t="s" s="30">
        <f>VLOOKUP(LEFT($A326,4),'Auto Responses'!$N$4:$O$38,2,0)&amp;""</f>
        <v>763</v>
      </c>
      <c r="B325" s="31"/>
      <c r="C325" s="51"/>
      <c r="D325" s="51"/>
      <c r="E325" s="292"/>
      <c r="F325" t="s" s="287">
        <v>1036</v>
      </c>
      <c r="G325" t="s" s="288">
        <v>1031</v>
      </c>
      <c r="H325" t="s" s="288">
        <v>1032</v>
      </c>
      <c r="I325" t="s" s="288">
        <v>1033</v>
      </c>
      <c r="J325" t="s" s="288">
        <v>1034</v>
      </c>
      <c r="K325" s="51"/>
      <c r="L325" s="254"/>
      <c r="M325" s="118"/>
      <c r="N325" s="118"/>
      <c r="O325" s="28"/>
      <c r="P325" s="29"/>
    </row>
    <row r="326" ht="75" customHeight="1">
      <c r="A326" t="s" s="278">
        <f>'AI'!$A$35</f>
        <v>764</v>
      </c>
      <c r="B326" t="s" s="53">
        <f>VLOOKUP($A326,'AI'!$A$13:$E$55,2,0)&amp;""</f>
        <v>765</v>
      </c>
      <c r="C326" t="s" s="284">
        <f>VLOOKUP($A326,'AI'!$A$13:$E$55,3,0)&amp;""</f>
      </c>
      <c r="D326" t="s" s="272">
        <f>IF(LEFT(VLOOKUP($A326,'AI'!$A$13:$E$55,5,0),21)='Auto Responses'!$A$32,'Auto Responses'!$A$33,VLOOKUP($A326,'AI'!$A$13:$E$55,4,0))&amp;""</f>
        <v>1168</v>
      </c>
      <c r="E326" t="s" s="289">
        <f>VLOOKUP($A326,'AI'!$A$13:$E$55,5,0)&amp;""</f>
        <v>1207</v>
      </c>
      <c r="F326" s="299"/>
      <c r="G326" t="s" s="282">
        <f>VLOOKUP($A326,'Questions'!$A$2:$X$333,21,0)&amp;""</f>
        <v>1047</v>
      </c>
      <c r="H326" s="283"/>
      <c r="I326" t="s" s="284">
        <f>VLOOKUP($A326,'Questions'!$A$2:$X$333,23,0)&amp;""</f>
        <v>1049</v>
      </c>
      <c r="J326" s="283"/>
      <c r="K326" t="b" s="290">
        <v>0</v>
      </c>
      <c r="L326" s="300"/>
      <c r="M326" s="118"/>
      <c r="N326" s="118"/>
      <c r="O326" s="28"/>
      <c r="P326" s="29"/>
    </row>
    <row r="327" ht="75" customHeight="1">
      <c r="A327" t="s" s="278">
        <f>'AI'!$A$36</f>
        <v>766</v>
      </c>
      <c r="B327" t="s" s="53">
        <f>VLOOKUP($A327,'AI'!$A$13:$E$55,2,0)&amp;""</f>
        <v>767</v>
      </c>
      <c r="C327" t="s" s="284">
        <f>VLOOKUP($A327,'AI'!$A$13:$E$55,3,0)&amp;""</f>
      </c>
      <c r="D327" t="s" s="272">
        <f>IF(LEFT(VLOOKUP($A327,'AI'!$A$13:$E$55,5,0),21)='Auto Responses'!$A$32,'Auto Responses'!$A$33,VLOOKUP($A327,'AI'!$A$13:$E$55,4,0))&amp;""</f>
        <v>1168</v>
      </c>
      <c r="E327" t="s" s="289">
        <f>VLOOKUP($A327,'AI'!$A$13:$E$55,5,0)&amp;""</f>
        <v>1207</v>
      </c>
      <c r="F327" s="299"/>
      <c r="G327" t="s" s="282">
        <f>VLOOKUP($A327,'Questions'!$A$2:$X$333,21,0)&amp;""</f>
        <v>1052</v>
      </c>
      <c r="H327" s="283"/>
      <c r="I327" t="s" s="284">
        <f>VLOOKUP($A327,'Questions'!$A$2:$X$333,23,0)&amp;""</f>
        <v>1049</v>
      </c>
      <c r="J327" s="283"/>
      <c r="K327" t="b" s="290">
        <v>0</v>
      </c>
      <c r="L327" s="300"/>
      <c r="M327" s="118"/>
      <c r="N327" s="118"/>
      <c r="O327" s="28"/>
      <c r="P327" s="29"/>
    </row>
    <row r="328" ht="75" customHeight="1">
      <c r="A328" t="s" s="278">
        <f>'AI'!$A$37</f>
        <v>768</v>
      </c>
      <c r="B328" t="s" s="53">
        <f>VLOOKUP($A328,'AI'!$A$13:$E$55,2,0)&amp;""</f>
        <v>769</v>
      </c>
      <c r="C328" t="s" s="284">
        <f>VLOOKUP($A328,'AI'!$A$13:$E$55,3,0)&amp;""</f>
      </c>
      <c r="D328" t="s" s="272">
        <f>IF(LEFT(VLOOKUP($A328,'AI'!$A$13:$E$55,5,0),21)='Auto Responses'!$A$32,'Auto Responses'!$A$33,VLOOKUP($A328,'AI'!$A$13:$E$55,4,0))&amp;""</f>
        <v>1168</v>
      </c>
      <c r="E328" t="s" s="289">
        <f>VLOOKUP($A328,'AI'!$A$13:$E$55,5,0)&amp;""</f>
        <v>1207</v>
      </c>
      <c r="F328" s="299"/>
      <c r="G328" t="s" s="282">
        <f>VLOOKUP($A328,'Questions'!$A$2:$X$333,21,0)&amp;""</f>
        <v>1047</v>
      </c>
      <c r="H328" s="283"/>
      <c r="I328" t="s" s="284">
        <f>VLOOKUP($A328,'Questions'!$A$2:$X$333,23,0)&amp;""</f>
        <v>1049</v>
      </c>
      <c r="J328" s="283"/>
      <c r="K328" t="b" s="290">
        <v>0</v>
      </c>
      <c r="L328" s="300"/>
      <c r="M328" s="118"/>
      <c r="N328" s="118"/>
      <c r="O328" s="28"/>
      <c r="P328" s="29"/>
    </row>
    <row r="329" ht="90" customHeight="1">
      <c r="A329" t="s" s="278">
        <f>'AI'!$A$38</f>
        <v>770</v>
      </c>
      <c r="B329" t="s" s="53">
        <f>VLOOKUP($A329,'AI'!$A$13:$E$55,2,0)&amp;""</f>
        <v>771</v>
      </c>
      <c r="C329" t="s" s="291">
        <f>VLOOKUP($A329,'AI'!$A$13:$E$55,3,0)&amp;""</f>
      </c>
      <c r="D329" t="s" s="279">
        <f>IF(LEFT(VLOOKUP($A329,'AI'!$A$13:$E$55,5,0),21)='Auto Responses'!$A$32,'Auto Responses'!$A$33,VLOOKUP($A329,'AI'!$A$13:$E$55,4,0))&amp;""</f>
        <v>1168</v>
      </c>
      <c r="E329" t="s" s="289">
        <f>VLOOKUP($A329,'AI'!$A$13:$E$55,5,0)&amp;""</f>
        <v>1207</v>
      </c>
      <c r="F329" s="299"/>
      <c r="G329" t="s" s="282">
        <f>VLOOKUP($A329,'Questions'!$A$2:$X$333,21,0)&amp;""</f>
        <v>1038</v>
      </c>
      <c r="H329" s="283"/>
      <c r="I329" t="s" s="284">
        <f>VLOOKUP($A329,'Questions'!$A$2:$X$333,23,0)&amp;""</f>
        <v>1064</v>
      </c>
      <c r="J329" s="283"/>
      <c r="K329" t="b" s="290">
        <v>0</v>
      </c>
      <c r="L329" s="300"/>
      <c r="M329" s="118"/>
      <c r="N329" s="118"/>
      <c r="O329" s="28"/>
      <c r="P329" s="29"/>
    </row>
    <row r="330" ht="90" customHeight="1">
      <c r="A330" t="s" s="278">
        <f>'AI'!$A$39</f>
        <v>772</v>
      </c>
      <c r="B330" t="s" s="53">
        <f>VLOOKUP($A330,'AI'!$A$13:$E$55,2,0)&amp;""</f>
        <v>773</v>
      </c>
      <c r="C330" t="s" s="284">
        <f>VLOOKUP($A330,'AI'!$A$13:$E$55,3,0)&amp;""</f>
      </c>
      <c r="D330" t="s" s="272">
        <f>IF(LEFT(VLOOKUP($A330,'AI'!$A$13:$E$55,5,0),21)='Auto Responses'!$A$32,'Auto Responses'!$A$33,VLOOKUP($A330,'AI'!$A$13:$E$55,4,0))&amp;""</f>
        <v>1168</v>
      </c>
      <c r="E330" t="s" s="289">
        <f>VLOOKUP($A330,'AI'!$A$13:$E$55,5,0)&amp;""</f>
        <v>1207</v>
      </c>
      <c r="F330" s="299"/>
      <c r="G330" t="s" s="282">
        <f>VLOOKUP($A330,'Questions'!$A$2:$X$333,21,0)&amp;""</f>
        <v>1047</v>
      </c>
      <c r="H330" s="283"/>
      <c r="I330" t="s" s="284">
        <f>VLOOKUP($A330,'Questions'!$A$2:$X$333,23,0)&amp;""</f>
        <v>1064</v>
      </c>
      <c r="J330" s="283"/>
      <c r="K330" t="b" s="290">
        <v>0</v>
      </c>
      <c r="L330" s="300"/>
      <c r="M330" s="118"/>
      <c r="N330" s="118"/>
      <c r="O330" s="28"/>
      <c r="P330" s="29"/>
    </row>
    <row r="331" ht="18" customHeight="1">
      <c r="A331" t="s" s="30">
        <f>VLOOKUP(LEFT($A332,4),'Auto Responses'!$N$4:$O$38,2,0)&amp;""</f>
        <v>774</v>
      </c>
      <c r="B331" s="31"/>
      <c r="C331" s="51"/>
      <c r="D331" s="51"/>
      <c r="E331" s="292"/>
      <c r="F331" t="s" s="287">
        <v>1036</v>
      </c>
      <c r="G331" t="s" s="288">
        <v>1031</v>
      </c>
      <c r="H331" t="s" s="288">
        <v>1032</v>
      </c>
      <c r="I331" t="s" s="288">
        <v>1033</v>
      </c>
      <c r="J331" t="s" s="288">
        <v>1034</v>
      </c>
      <c r="K331" s="51"/>
      <c r="L331" s="254"/>
      <c r="M331" s="118"/>
      <c r="N331" s="118"/>
      <c r="O331" s="28"/>
      <c r="P331" s="29"/>
    </row>
    <row r="332" ht="30" customHeight="1">
      <c r="A332" t="s" s="278">
        <f>'AI'!$A$41</f>
        <v>775</v>
      </c>
      <c r="B332" t="s" s="53">
        <f>VLOOKUP($A332,'AI'!$A$13:$E$55,2,0)&amp;""</f>
        <v>776</v>
      </c>
      <c r="C332" t="s" s="284">
        <f>VLOOKUP($A332,'AI'!$A$13:$E$55,3,0)&amp;""</f>
      </c>
      <c r="D332" t="s" s="272">
        <f>IF(LEFT(VLOOKUP($A332,'AI'!$A$13:$E$55,5,0),21)='Auto Responses'!$A$32,'Auto Responses'!$A$33,VLOOKUP($A332,'AI'!$A$13:$E$55,4,0))&amp;""</f>
        <v>1168</v>
      </c>
      <c r="E332" t="s" s="289">
        <f>VLOOKUP($A332,'AI'!$A$13:$E$55,5,0)&amp;""</f>
        <v>1207</v>
      </c>
      <c r="F332" s="299"/>
      <c r="G332" t="s" s="282">
        <f>VLOOKUP($A332,'Questions'!$A$2:$X$333,21,0)&amp;""</f>
        <v>1047</v>
      </c>
      <c r="H332" s="283"/>
      <c r="I332" t="s" s="284">
        <f>VLOOKUP($A332,'Questions'!$A$2:$X$333,23,0)&amp;""</f>
        <v>1049</v>
      </c>
      <c r="J332" s="283"/>
      <c r="K332" t="b" s="290">
        <v>0</v>
      </c>
      <c r="L332" s="300"/>
      <c r="M332" s="118"/>
      <c r="N332" s="118"/>
      <c r="O332" s="28"/>
      <c r="P332" s="29"/>
    </row>
    <row r="333" ht="105" customHeight="1">
      <c r="A333" t="s" s="278">
        <f>'AI'!$A$42</f>
        <v>777</v>
      </c>
      <c r="B333" t="s" s="53">
        <f>VLOOKUP($A333,'AI'!$A$13:$E$55,2,0)&amp;""</f>
        <v>778</v>
      </c>
      <c r="C333" t="s" s="284">
        <f>VLOOKUP($A333,'AI'!$A$13:$E$55,3,0)&amp;""</f>
      </c>
      <c r="D333" t="s" s="272">
        <f>IF(LEFT(VLOOKUP($A333,'AI'!$A$13:$E$55,5,0),21)='Auto Responses'!$A$32,'Auto Responses'!$A$33,VLOOKUP($A333,'AI'!$A$13:$E$55,4,0))&amp;""</f>
        <v>1168</v>
      </c>
      <c r="E333" t="s" s="289">
        <f>VLOOKUP($A333,'AI'!$A$13:$E$55,5,0)&amp;""</f>
        <v>1207</v>
      </c>
      <c r="F333" s="299"/>
      <c r="G333" t="s" s="282">
        <f>VLOOKUP($A333,'Questions'!$A$2:$X$333,21,0)&amp;""</f>
        <v>1047</v>
      </c>
      <c r="H333" s="283"/>
      <c r="I333" t="s" s="284">
        <f>VLOOKUP($A333,'Questions'!$A$2:$X$333,23,0)&amp;""</f>
        <v>1049</v>
      </c>
      <c r="J333" s="283"/>
      <c r="K333" t="b" s="290">
        <v>0</v>
      </c>
      <c r="L333" s="300"/>
      <c r="M333" s="118"/>
      <c r="N333" s="118"/>
      <c r="O333" s="28"/>
      <c r="P333" s="29"/>
    </row>
    <row r="334" ht="165" customHeight="1">
      <c r="A334" t="s" s="278">
        <f>'AI'!$A$43</f>
        <v>779</v>
      </c>
      <c r="B334" t="s" s="53">
        <f>VLOOKUP($A334,'AI'!$A$13:$E$55,2,0)&amp;""</f>
        <v>780</v>
      </c>
      <c r="C334" t="s" s="284">
        <f>VLOOKUP($A334,'AI'!$A$13:$E$55,3,0)&amp;""</f>
      </c>
      <c r="D334" t="s" s="272">
        <f>IF(LEFT(VLOOKUP($A334,'AI'!$A$13:$E$55,5,0),21)='Auto Responses'!$A$32,'Auto Responses'!$A$33,VLOOKUP($A334,'AI'!$A$13:$E$55,4,0))&amp;""</f>
        <v>1168</v>
      </c>
      <c r="E334" t="s" s="289">
        <f>VLOOKUP($A334,'AI'!$A$13:$E$55,5,0)&amp;""</f>
        <v>1207</v>
      </c>
      <c r="F334" s="299"/>
      <c r="G334" t="s" s="282">
        <f>VLOOKUP($A334,'Questions'!$A$2:$X$333,21,0)&amp;""</f>
        <v>1047</v>
      </c>
      <c r="H334" s="283"/>
      <c r="I334" t="s" s="284">
        <f>VLOOKUP($A334,'Questions'!$A$2:$X$333,23,0)&amp;""</f>
        <v>1064</v>
      </c>
      <c r="J334" s="283"/>
      <c r="K334" t="b" s="290">
        <v>0</v>
      </c>
      <c r="L334" s="300"/>
      <c r="M334" s="118"/>
      <c r="N334" s="118"/>
      <c r="O334" s="28"/>
      <c r="P334" s="29"/>
    </row>
    <row r="335" ht="60" customHeight="1">
      <c r="A335" t="s" s="278">
        <f>'AI'!$A$44</f>
        <v>781</v>
      </c>
      <c r="B335" t="s" s="53">
        <f>VLOOKUP($A335,'AI'!$A$13:$E$55,2,0)&amp;""</f>
        <v>782</v>
      </c>
      <c r="C335" t="s" s="284">
        <f>VLOOKUP($A335,'AI'!$A$13:$E$55,3,0)&amp;""</f>
      </c>
      <c r="D335" t="s" s="272">
        <f>IF(LEFT(VLOOKUP($A335,'AI'!$A$13:$E$55,5,0),21)='Auto Responses'!$A$32,'Auto Responses'!$A$33,VLOOKUP($A335,'AI'!$A$13:$E$55,4,0))&amp;""</f>
        <v>1168</v>
      </c>
      <c r="E335" t="s" s="289">
        <f>VLOOKUP($A335,'AI'!$A$13:$E$55,5,0)&amp;""</f>
        <v>1207</v>
      </c>
      <c r="F335" s="299"/>
      <c r="G335" t="s" s="282">
        <f>VLOOKUP($A335,'Questions'!$A$2:$X$333,21,0)&amp;""</f>
        <v>1047</v>
      </c>
      <c r="H335" s="283"/>
      <c r="I335" t="s" s="284">
        <f>VLOOKUP($A335,'Questions'!$A$2:$X$333,23,0)&amp;""</f>
        <v>1064</v>
      </c>
      <c r="J335" s="283"/>
      <c r="K335" t="b" s="290">
        <v>0</v>
      </c>
      <c r="L335" s="300"/>
      <c r="M335" s="118"/>
      <c r="N335" s="118"/>
      <c r="O335" s="28"/>
      <c r="P335" s="29"/>
    </row>
    <row r="336" ht="45" customHeight="1">
      <c r="A336" t="s" s="278">
        <f>'AI'!$A$45</f>
        <v>783</v>
      </c>
      <c r="B336" t="s" s="53">
        <f>VLOOKUP($A336,'AI'!$A$13:$E$55,2,0)&amp;""</f>
        <v>784</v>
      </c>
      <c r="C336" t="s" s="284">
        <f>VLOOKUP($A336,'AI'!$A$13:$E$55,3,0)&amp;""</f>
      </c>
      <c r="D336" t="s" s="272">
        <f>IF(LEFT(VLOOKUP($A336,'AI'!$A$13:$E$55,5,0),21)='Auto Responses'!$A$32,'Auto Responses'!$A$33,VLOOKUP($A336,'AI'!$A$13:$E$55,4,0))&amp;""</f>
        <v>1168</v>
      </c>
      <c r="E336" t="s" s="289">
        <f>VLOOKUP($A336,'AI'!$A$13:$E$55,5,0)&amp;""</f>
        <v>1207</v>
      </c>
      <c r="F336" s="299"/>
      <c r="G336" t="s" s="282">
        <f>VLOOKUP($A336,'Questions'!$A$2:$X$333,21,0)&amp;""</f>
        <v>1047</v>
      </c>
      <c r="H336" s="283"/>
      <c r="I336" t="s" s="284">
        <f>VLOOKUP($A336,'Questions'!$A$2:$X$333,23,0)&amp;""</f>
        <v>1051</v>
      </c>
      <c r="J336" s="283"/>
      <c r="K336" t="b" s="290">
        <v>0</v>
      </c>
      <c r="L336" s="300"/>
      <c r="M336" s="118"/>
      <c r="N336" s="118"/>
      <c r="O336" s="28"/>
      <c r="P336" s="29"/>
    </row>
    <row r="337" ht="75" customHeight="1">
      <c r="A337" t="s" s="278">
        <f>'AI'!$A$46</f>
        <v>785</v>
      </c>
      <c r="B337" t="s" s="53">
        <f>VLOOKUP($A337,'AI'!$A$13:$E$55,2,0)&amp;""</f>
        <v>786</v>
      </c>
      <c r="C337" t="s" s="284">
        <f>VLOOKUP($A337,'AI'!$A$13:$E$55,3,0)&amp;""</f>
      </c>
      <c r="D337" t="s" s="272">
        <f>IF(LEFT(VLOOKUP($A337,'AI'!$A$13:$E$55,5,0),21)='Auto Responses'!$A$32,'Auto Responses'!$A$33,VLOOKUP($A337,'AI'!$A$13:$E$55,4,0))&amp;""</f>
        <v>1168</v>
      </c>
      <c r="E337" t="s" s="289">
        <f>VLOOKUP($A337,'AI'!$A$13:$E$55,5,0)&amp;""</f>
        <v>1207</v>
      </c>
      <c r="F337" s="299"/>
      <c r="G337" t="s" s="282">
        <f>VLOOKUP($A337,'Questions'!$A$2:$X$333,21,0)&amp;""</f>
        <v>1047</v>
      </c>
      <c r="H337" s="283"/>
      <c r="I337" t="s" s="284">
        <f>VLOOKUP($A337,'Questions'!$A$2:$X$333,23,0)&amp;""</f>
        <v>1051</v>
      </c>
      <c r="J337" s="283"/>
      <c r="K337" t="b" s="290">
        <v>0</v>
      </c>
      <c r="L337" s="300"/>
      <c r="M337" s="118"/>
      <c r="N337" s="118"/>
      <c r="O337" s="28"/>
      <c r="P337" s="29"/>
    </row>
    <row r="338" ht="135" customHeight="1">
      <c r="A338" t="s" s="278">
        <f>'AI'!$A$47</f>
        <v>787</v>
      </c>
      <c r="B338" t="s" s="53">
        <f>VLOOKUP($A338,'AI'!$A$13:$E$55,2,0)&amp;""</f>
        <v>788</v>
      </c>
      <c r="C338" t="s" s="284">
        <f>VLOOKUP($A338,'AI'!$A$13:$E$55,3,0)&amp;""</f>
      </c>
      <c r="D338" t="s" s="272">
        <f>IF(LEFT(VLOOKUP($A338,'AI'!$A$13:$E$55,5,0),21)='Auto Responses'!$A$32,'Auto Responses'!$A$33,VLOOKUP($A338,'AI'!$A$13:$E$55,4,0))&amp;""</f>
        <v>1168</v>
      </c>
      <c r="E338" t="s" s="289">
        <f>VLOOKUP($A338,'AI'!$A$13:$E$55,5,0)&amp;""</f>
        <v>1207</v>
      </c>
      <c r="F338" s="299"/>
      <c r="G338" t="s" s="282">
        <f>VLOOKUP($A338,'Questions'!$A$2:$X$333,21,0)&amp;""</f>
        <v>1047</v>
      </c>
      <c r="H338" s="283"/>
      <c r="I338" t="s" s="284">
        <f>VLOOKUP($A338,'Questions'!$A$2:$X$333,23,0)&amp;""</f>
        <v>1051</v>
      </c>
      <c r="J338" s="283"/>
      <c r="K338" t="b" s="290">
        <v>0</v>
      </c>
      <c r="L338" s="300"/>
      <c r="M338" s="118"/>
      <c r="N338" s="118"/>
      <c r="O338" s="28"/>
      <c r="P338" s="29"/>
    </row>
    <row r="339" ht="75" customHeight="1">
      <c r="A339" t="s" s="278">
        <f>'AI'!$A$48</f>
        <v>789</v>
      </c>
      <c r="B339" t="s" s="53">
        <f>VLOOKUP($A339,'AI'!$A$13:$E$55,2,0)&amp;""</f>
        <v>790</v>
      </c>
      <c r="C339" t="s" s="284">
        <f>VLOOKUP($A339,'AI'!$A$13:$E$55,3,0)&amp;""</f>
      </c>
      <c r="D339" t="s" s="272">
        <f>IF(LEFT(VLOOKUP($A339,'AI'!$A$13:$E$55,5,0),21)='Auto Responses'!$A$32,'Auto Responses'!$A$33,VLOOKUP($A339,'AI'!$A$13:$E$55,4,0))&amp;""</f>
        <v>1168</v>
      </c>
      <c r="E339" t="s" s="289">
        <f>VLOOKUP($A339,'AI'!$A$13:$E$55,5,0)&amp;""</f>
        <v>1207</v>
      </c>
      <c r="F339" s="299"/>
      <c r="G339" t="s" s="282">
        <f>VLOOKUP($A339,'Questions'!$A$2:$X$333,21,0)&amp;""</f>
        <v>1047</v>
      </c>
      <c r="H339" s="283"/>
      <c r="I339" t="s" s="284">
        <f>VLOOKUP($A339,'Questions'!$A$2:$X$333,23,0)&amp;""</f>
        <v>1051</v>
      </c>
      <c r="J339" s="283"/>
      <c r="K339" t="b" s="290">
        <v>0</v>
      </c>
      <c r="L339" s="300"/>
      <c r="M339" s="118"/>
      <c r="N339" s="118"/>
      <c r="O339" s="28"/>
      <c r="P339" s="29"/>
    </row>
    <row r="340" ht="18" customHeight="1">
      <c r="A340" t="s" s="30">
        <f>VLOOKUP(LEFT($A341,4),'Auto Responses'!$N$4:$O$38,2,0)&amp;""</f>
        <v>791</v>
      </c>
      <c r="B340" s="31"/>
      <c r="C340" s="301"/>
      <c r="D340" s="51"/>
      <c r="E340" s="302"/>
      <c r="F340" t="s" s="287">
        <v>1036</v>
      </c>
      <c r="G340" t="s" s="288">
        <v>1031</v>
      </c>
      <c r="H340" t="s" s="288">
        <v>1032</v>
      </c>
      <c r="I340" t="s" s="288">
        <v>1033</v>
      </c>
      <c r="J340" t="s" s="288">
        <v>1034</v>
      </c>
      <c r="K340" s="51"/>
      <c r="L340" s="254"/>
      <c r="M340" s="118"/>
      <c r="N340" s="118"/>
      <c r="O340" s="28"/>
      <c r="P340" s="29"/>
    </row>
    <row r="341" ht="90" customHeight="1">
      <c r="A341" t="s" s="278">
        <f>'AI'!$A$50</f>
        <v>792</v>
      </c>
      <c r="B341" t="s" s="53">
        <f>VLOOKUP($A341,'AI'!$A$13:$E$55,2,0)&amp;""</f>
        <v>793</v>
      </c>
      <c r="C341" t="s" s="284">
        <f>VLOOKUP($A341,'AI'!$A$13:$E$55,3,0)&amp;""</f>
      </c>
      <c r="D341" t="s" s="272">
        <f>IF(LEFT(VLOOKUP($A341,'AI'!$A$13:$E$55,5,0),21)='Auto Responses'!$A$32,'Auto Responses'!$A$33,VLOOKUP($A341,'AI'!$A$13:$E$55,4,0))&amp;""</f>
        <v>1168</v>
      </c>
      <c r="E341" t="s" s="289">
        <f>VLOOKUP($A341,'AI'!$A$13:$E$55,5,0)&amp;""</f>
        <v>1207</v>
      </c>
      <c r="F341" s="299"/>
      <c r="G341" t="s" s="282">
        <f>VLOOKUP($A341,'Questions'!$A$2:$X$333,21,0)&amp;""</f>
        <v>1047</v>
      </c>
      <c r="H341" s="283"/>
      <c r="I341" t="s" s="284">
        <f>VLOOKUP($A341,'Questions'!$A$2:$X$333,23,0)&amp;""</f>
        <v>1049</v>
      </c>
      <c r="J341" s="283"/>
      <c r="K341" t="b" s="290">
        <v>0</v>
      </c>
      <c r="L341" s="300"/>
      <c r="M341" s="118"/>
      <c r="N341" s="118"/>
      <c r="O341" s="28"/>
      <c r="P341" s="29"/>
    </row>
    <row r="342" ht="165" customHeight="1">
      <c r="A342" t="s" s="278">
        <f>'AI'!$A$51</f>
        <v>794</v>
      </c>
      <c r="B342" t="s" s="53">
        <f>VLOOKUP($A342,'AI'!$A$13:$E$55,2,0)&amp;""</f>
        <v>795</v>
      </c>
      <c r="C342" t="s" s="284">
        <f>VLOOKUP($A342,'AI'!$A$13:$E$55,3,0)&amp;""</f>
      </c>
      <c r="D342" t="s" s="272">
        <f>IF(LEFT(VLOOKUP($A342,'AI'!$A$13:$E$55,5,0),21)='Auto Responses'!$A$32,'Auto Responses'!$A$33,VLOOKUP($A342,'AI'!$A$13:$E$55,4,0))&amp;""</f>
        <v>1168</v>
      </c>
      <c r="E342" t="s" s="289">
        <f>VLOOKUP($A342,'AI'!$A$13:$E$55,5,0)&amp;""</f>
        <v>1207</v>
      </c>
      <c r="F342" s="299"/>
      <c r="G342" t="s" s="282">
        <f>VLOOKUP($A342,'Questions'!$A$2:$X$333,21,0)&amp;""</f>
        <v>1047</v>
      </c>
      <c r="H342" s="283"/>
      <c r="I342" t="s" s="284">
        <f>VLOOKUP($A342,'Questions'!$A$2:$X$333,23,0)&amp;""</f>
        <v>1049</v>
      </c>
      <c r="J342" s="283"/>
      <c r="K342" t="b" s="290">
        <v>0</v>
      </c>
      <c r="L342" s="300"/>
      <c r="M342" s="118"/>
      <c r="N342" s="118"/>
      <c r="O342" s="28"/>
      <c r="P342" s="29"/>
    </row>
    <row r="343" ht="90" customHeight="1">
      <c r="A343" t="s" s="278">
        <f>'AI'!$A$52</f>
        <v>796</v>
      </c>
      <c r="B343" t="s" s="53">
        <f>VLOOKUP($A343,'AI'!$A$13:$E$55,2,0)&amp;""</f>
        <v>797</v>
      </c>
      <c r="C343" t="s" s="284">
        <f>VLOOKUP($A343,'AI'!$A$13:$E$55,3,0)&amp;""</f>
      </c>
      <c r="D343" t="s" s="272">
        <f>IF(LEFT(VLOOKUP($A343,'AI'!$A$13:$E$55,5,0),21)='Auto Responses'!$A$32,'Auto Responses'!$A$33,VLOOKUP($A343,'AI'!$A$13:$E$55,4,0))&amp;""</f>
        <v>1168</v>
      </c>
      <c r="E343" t="s" s="289">
        <f>VLOOKUP($A343,'AI'!$A$13:$E$55,5,0)&amp;""</f>
        <v>1207</v>
      </c>
      <c r="F343" s="299"/>
      <c r="G343" t="s" s="282">
        <f>VLOOKUP($A343,'Questions'!$A$2:$X$333,21,0)&amp;""</f>
        <v>1047</v>
      </c>
      <c r="H343" s="283"/>
      <c r="I343" t="s" s="284">
        <f>VLOOKUP($A343,'Questions'!$A$2:$X$333,23,0)&amp;""</f>
        <v>1049</v>
      </c>
      <c r="J343" s="283"/>
      <c r="K343" t="b" s="290">
        <v>0</v>
      </c>
      <c r="L343" s="300"/>
      <c r="M343" s="118"/>
      <c r="N343" s="118"/>
      <c r="O343" s="28"/>
      <c r="P343" s="29"/>
    </row>
    <row r="344" ht="90" customHeight="1">
      <c r="A344" t="s" s="278">
        <f>'AI'!$A$53</f>
        <v>798</v>
      </c>
      <c r="B344" t="s" s="53">
        <f>VLOOKUP($A344,'AI'!$A$13:$E$55,2,0)&amp;""</f>
        <v>799</v>
      </c>
      <c r="C344" t="s" s="284">
        <f>VLOOKUP($A344,'AI'!$A$13:$E$55,3,0)&amp;""</f>
      </c>
      <c r="D344" t="s" s="272">
        <f>IF(LEFT(VLOOKUP($A344,'AI'!$A$13:$E$55,5,0),21)='Auto Responses'!$A$32,'Auto Responses'!$A$33,VLOOKUP($A344,'AI'!$A$13:$E$55,4,0))&amp;""</f>
        <v>1168</v>
      </c>
      <c r="E344" t="s" s="289">
        <f>VLOOKUP($A344,'AI'!$A$13:$E$55,5,0)&amp;""</f>
        <v>1207</v>
      </c>
      <c r="F344" s="299"/>
      <c r="G344" t="s" s="282">
        <f>VLOOKUP($A344,'Questions'!$A$2:$X$333,21,0)&amp;""</f>
        <v>1047</v>
      </c>
      <c r="H344" s="283"/>
      <c r="I344" t="s" s="284">
        <f>VLOOKUP($A344,'Questions'!$A$2:$X$333,23,0)&amp;""</f>
        <v>1049</v>
      </c>
      <c r="J344" s="283"/>
      <c r="K344" t="b" s="290">
        <v>0</v>
      </c>
      <c r="L344" s="300"/>
      <c r="M344" s="118"/>
      <c r="N344" s="118"/>
      <c r="O344" s="28"/>
      <c r="P344" s="29"/>
    </row>
    <row r="345" ht="60" customHeight="1">
      <c r="A345" t="s" s="278">
        <f>'AI'!$A$54</f>
        <v>800</v>
      </c>
      <c r="B345" t="s" s="53">
        <f>VLOOKUP($A345,'AI'!$A$13:$E$55,2,0)&amp;""</f>
        <v>801</v>
      </c>
      <c r="C345" t="s" s="284">
        <f>VLOOKUP($A345,'AI'!$A$13:$E$55,3,0)&amp;""</f>
      </c>
      <c r="D345" t="s" s="272">
        <f>IF(LEFT(VLOOKUP($A345,'AI'!$A$13:$E$55,5,0),21)='Auto Responses'!$A$32,'Auto Responses'!$A$33,VLOOKUP($A345,'AI'!$A$13:$E$55,4,0))&amp;""</f>
        <v>1168</v>
      </c>
      <c r="E345" t="s" s="289">
        <f>VLOOKUP($A345,'AI'!$A$13:$E$55,5,0)&amp;""</f>
        <v>1207</v>
      </c>
      <c r="F345" s="299"/>
      <c r="G345" t="s" s="282">
        <f>VLOOKUP($A345,'Questions'!$A$2:$X$333,21,0)&amp;""</f>
        <v>1047</v>
      </c>
      <c r="H345" s="283"/>
      <c r="I345" t="s" s="284">
        <f>VLOOKUP($A345,'Questions'!$A$2:$X$333,23,0)&amp;""</f>
        <v>1064</v>
      </c>
      <c r="J345" s="283"/>
      <c r="K345" t="b" s="290">
        <v>0</v>
      </c>
      <c r="L345" s="300"/>
      <c r="M345" s="118"/>
      <c r="N345" s="118"/>
      <c r="O345" s="28"/>
      <c r="P345" s="29"/>
    </row>
    <row r="346" ht="60" customHeight="1">
      <c r="A346" t="s" s="278">
        <f>'AI'!$A$55</f>
        <v>802</v>
      </c>
      <c r="B346" t="s" s="53">
        <f>VLOOKUP($A346,'AI'!$A$13:$E$55,2,0)&amp;""</f>
        <v>803</v>
      </c>
      <c r="C346" t="s" s="284">
        <f>VLOOKUP($A346,'AI'!$A$13:$E$55,3,0)&amp;""</f>
      </c>
      <c r="D346" t="s" s="272">
        <f>IF(LEFT(VLOOKUP($A346,'AI'!$A$13:$E$55,5,0),21)='Auto Responses'!$A$32,'Auto Responses'!$A$33,VLOOKUP($A346,'AI'!$A$13:$E$55,4,0))&amp;""</f>
        <v>1168</v>
      </c>
      <c r="E346" t="s" s="289">
        <f>VLOOKUP($A346,'AI'!$A$13:$E$55,5,0)&amp;""</f>
        <v>1207</v>
      </c>
      <c r="F346" s="299"/>
      <c r="G346" t="s" s="282">
        <f>VLOOKUP($A346,'Questions'!$A$2:$X$333,21,0)&amp;""</f>
        <v>1047</v>
      </c>
      <c r="H346" s="283"/>
      <c r="I346" t="s" s="284">
        <f>VLOOKUP($A346,'Questions'!$A$2:$X$333,23,0)&amp;""</f>
        <v>1064</v>
      </c>
      <c r="J346" s="283"/>
      <c r="K346" t="b" s="290">
        <v>0</v>
      </c>
      <c r="L346" s="300"/>
      <c r="M346" s="118"/>
      <c r="N346" t="s" s="303">
        <v>64</v>
      </c>
      <c r="O346" s="28"/>
      <c r="P346" s="29"/>
    </row>
    <row r="347" ht="42" customHeight="1">
      <c r="A347" t="s" s="304">
        <v>92</v>
      </c>
      <c r="B347" s="305"/>
      <c r="C347" s="305"/>
      <c r="D347" s="305"/>
      <c r="E347" s="305"/>
      <c r="F347" s="305"/>
      <c r="G347" s="305"/>
      <c r="H347" s="305"/>
      <c r="I347" s="305"/>
      <c r="J347" s="305"/>
      <c r="K347" s="305"/>
      <c r="L347" s="90"/>
      <c r="M347" s="306"/>
      <c r="N347" s="306"/>
      <c r="O347" s="89"/>
      <c r="P347" s="90"/>
    </row>
  </sheetData>
  <mergeCells count="1">
    <mergeCell ref="A19:C19"/>
  </mergeCells>
  <dataValidations count="2">
    <dataValidation type="list" allowBlank="1" showInputMessage="1" showErrorMessage="1" sqref="H56:H64 H66:H70 H72:H79 H81:H87 H89:H93 H95:H110 H112:H126 H128:H145 H147:H169 H171:H184 H186:H201 H203:H213 H215:H218 H220:H225 H227:H244 H246:H255 H257:H285 H287:H298 H300:H309 H311:H312 H314:H318 H320:H324 H326:H330 H332:H339 H341:H346">
      <formula1>"Mark as Compliant,Mark as Non-Compliant"</formula1>
    </dataValidation>
    <dataValidation type="list" allowBlank="1" showInputMessage="1" showErrorMessage="1" sqref="J56:J64 J66:J70 J72:J79 J81:J87 J89:J93 J95:J110 J112:J126 J128:J145 J147:J169 J171:J184 J186:J201 J203:J213 J215:J218 J220:J225 J227:J244 J246:J255 J257:J285 J287:J298 J300:J309 J311:J312 J314:J318 J320:J324 J326:J330 J332:J339 J341:J346">
      <formula1>"Critical Importance,Standard Importance,Minor Importance,Does Not Apply/Do Not Score"</formula1>
    </dataValidation>
  </dataValidations>
  <hyperlinks>
    <hyperlink ref="C14" r:id="rId1" location="" tooltip="" display="info@jasp-stats.org"/>
    <hyperlink ref="F55" location="'Institution Evaluation'!R1C1" tooltip="" display="Back to Scorecard"/>
    <hyperlink ref="C61" r:id="rId2" location="" tooltip="" display="info@jasp-stats.org"/>
    <hyperlink ref="C62" r:id="rId3" location="" tooltip="" display="+31 (0)20 525 6420"/>
    <hyperlink ref="F65" location="'Institution Evaluation'!R1C1" tooltip="" display="Back to Scorecard"/>
    <hyperlink ref="F71" location="'Institution Evaluation'!R1C1" tooltip="" display="Back to Scorecard"/>
    <hyperlink ref="F80" location="'Institution Evaluation'!R1C1" tooltip="" display="Back to Scorecard"/>
    <hyperlink ref="F88" location="'Institution Evaluation'!R1C1" tooltip="" display="Back to Scorecard"/>
    <hyperlink ref="F94" location="'Institution Evaluation'!R1C1" tooltip="" display="Back to Scorecard"/>
    <hyperlink ref="F111" location="'Institution Evaluation'!R1C1" tooltip="" display="Back to Scorecard"/>
    <hyperlink ref="F127" location="'Institution Evaluation'!R1C1" tooltip="" display="Back to Scorecard"/>
    <hyperlink ref="F146" location="'Institution Evaluation'!R1C1" tooltip="" display="Back to Scorecard"/>
    <hyperlink ref="F170" location="'Institution Evaluation'!R1C1" tooltip="" display="Back to Scorecard"/>
    <hyperlink ref="D180" r:id="rId4" location="" tooltip="" display="https://github.com/jasp-stats/jasp-desktop"/>
    <hyperlink ref="F185" location="'Institution Evaluation'!R1C1" tooltip="" display="Back to Scorecard"/>
    <hyperlink ref="F202" location="'Institution Evaluation'!R1C1" tooltip="" display="Back to Scorecard"/>
    <hyperlink ref="F214" location="'Institution Evaluation'!R1C1" tooltip="" display="Back to Scorecard"/>
    <hyperlink ref="F219" location="'Institution Evaluation'!R1C1" tooltip="" display="Back to Scorecard"/>
    <hyperlink ref="F226" location="'Institution Evaluation'!R1C1" tooltip="" display="Back to Scorecard"/>
    <hyperlink ref="C229" r:id="rId5" location="" tooltip="" display="info@jasp-stats.org"/>
    <hyperlink ref="C230" r:id="rId6" location="" tooltip="" display="+31 (0)20 525 6420"/>
    <hyperlink ref="C231" r:id="rId7" location="" tooltip="" display="https://jasp-stats.org/wp-content/uploads/2023/07/VPAT_JASP.pdf"/>
    <hyperlink ref="D235" r:id="rId8" location="" tooltip="" display="Via an issue in our public issue tracker github.com/jasp-stats/jasp-issues/issues"/>
    <hyperlink ref="F245" location="'Institution Evaluation'!R1C1" tooltip="" display="Back to Scorecard"/>
    <hyperlink ref="F256" location="'Institution Evaluation'!R1C1" tooltip="" display="Back to Scorecard"/>
    <hyperlink ref="F286" location="'Institution Evaluation'!R1C1" tooltip="" display="Back to Scorecard"/>
    <hyperlink ref="F299" location="'Institution Evaluation'!R1C1" tooltip="" display="Back to Scorecard"/>
    <hyperlink ref="F310" location="'Institution Evaluation'!R1C1" tooltip="" display="Back to Scorecard"/>
    <hyperlink ref="F313" location="'Institution Evaluation'!R1C1" tooltip="" display="Back to Scorecard"/>
    <hyperlink ref="F319" location="'Institution Evaluation'!R1C1" tooltip="" display="Back to Scorecard"/>
    <hyperlink ref="F325" location="'Institution Evaluation'!R1C1" tooltip="" display="Back to Scorecard"/>
    <hyperlink ref="F331" location="'Institution Evaluation'!R1C1" tooltip="" display="Back to Scorecard"/>
    <hyperlink ref="F340" location="'Institution Evaluation'!R1C1" tooltip="" display="Back to Scorecard"/>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